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J:\Nisko 20.03.20\05 - PB OSTATECZNE\Edycja 19.02.2020\02.ARCHITEKTURA\opis\"/>
    </mc:Choice>
  </mc:AlternateContent>
  <bookViews>
    <workbookView xWindow="0" yWindow="0" windowWidth="16380" windowHeight="8190" tabRatio="500"/>
  </bookViews>
  <sheets>
    <sheet name="Arkusz1" sheetId="1" r:id="rId1"/>
  </sheets>
  <calcPr calcId="152511"/>
  <extLst>
    <ext xmlns:loext="http://schemas.libreoffice.org/" uri="{7626C862-2A13-11E5-B345-FEFF819CDC9F}">
      <loext:extCalcPr stringRefSyntax="CalcA1"/>
    </ext>
  </extLst>
</workbook>
</file>

<file path=xl/calcChain.xml><?xml version="1.0" encoding="utf-8"?>
<calcChain xmlns="http://schemas.openxmlformats.org/spreadsheetml/2006/main">
  <c r="H422" i="1" l="1"/>
  <c r="G421" i="1"/>
  <c r="H421" i="1" s="1"/>
  <c r="G419" i="1"/>
  <c r="H419" i="1" s="1"/>
  <c r="F376" i="1"/>
  <c r="E376" i="1"/>
  <c r="F375" i="1"/>
  <c r="E375" i="1"/>
  <c r="T381" i="1"/>
  <c r="F374" i="1"/>
  <c r="E374" i="1"/>
  <c r="G374" i="1" s="1"/>
  <c r="T380" i="1"/>
  <c r="F373" i="1"/>
  <c r="F377" i="1" s="1"/>
  <c r="E373" i="1"/>
  <c r="G373" i="1" s="1"/>
  <c r="T379" i="1"/>
  <c r="T378" i="1"/>
  <c r="G358" i="1"/>
  <c r="G361" i="1" s="1"/>
  <c r="B353" i="1"/>
  <c r="K352" i="1"/>
  <c r="G390" i="1" s="1"/>
  <c r="F352" i="1"/>
  <c r="E390" i="1" s="1"/>
  <c r="E352" i="1"/>
  <c r="K349" i="1"/>
  <c r="G387" i="1" s="1"/>
  <c r="F345" i="1"/>
  <c r="E383" i="1" s="1"/>
  <c r="I335" i="1"/>
  <c r="I358" i="1" s="1"/>
  <c r="I361" i="1" s="1"/>
  <c r="H335" i="1"/>
  <c r="H358" i="1" s="1"/>
  <c r="I324" i="1"/>
  <c r="K360" i="1" s="1"/>
  <c r="H324" i="1"/>
  <c r="F360" i="1" s="1"/>
  <c r="E394" i="1" s="1"/>
  <c r="G324" i="1"/>
  <c r="E360" i="1" s="1"/>
  <c r="F324" i="1"/>
  <c r="I277" i="1"/>
  <c r="K359" i="1" s="1"/>
  <c r="G393" i="1" s="1"/>
  <c r="H277" i="1"/>
  <c r="F359" i="1" s="1"/>
  <c r="E393" i="1" s="1"/>
  <c r="G277" i="1"/>
  <c r="F277" i="1"/>
  <c r="E277" i="1"/>
  <c r="I269" i="1"/>
  <c r="K358" i="1" s="1"/>
  <c r="H269" i="1"/>
  <c r="G269" i="1"/>
  <c r="E358" i="1" s="1"/>
  <c r="E361" i="1" s="1"/>
  <c r="F269" i="1"/>
  <c r="F336" i="1" s="1"/>
  <c r="E269" i="1"/>
  <c r="I258" i="1"/>
  <c r="H258" i="1"/>
  <c r="I244" i="1"/>
  <c r="I343" i="1" s="1"/>
  <c r="H244" i="1"/>
  <c r="H259" i="1" s="1"/>
  <c r="I220" i="1"/>
  <c r="H220" i="1"/>
  <c r="J343" i="1" s="1"/>
  <c r="I174" i="1"/>
  <c r="K351" i="1" s="1"/>
  <c r="G389" i="1" s="1"/>
  <c r="H174" i="1"/>
  <c r="F351" i="1" s="1"/>
  <c r="E389" i="1" s="1"/>
  <c r="G174" i="1"/>
  <c r="E351" i="1" s="1"/>
  <c r="F174" i="1"/>
  <c r="E174" i="1"/>
  <c r="I164" i="1"/>
  <c r="K350" i="1" s="1"/>
  <c r="G388" i="1" s="1"/>
  <c r="H164" i="1"/>
  <c r="F350" i="1" s="1"/>
  <c r="E388" i="1" s="1"/>
  <c r="G164" i="1"/>
  <c r="E350" i="1" s="1"/>
  <c r="F164" i="1"/>
  <c r="E164" i="1"/>
  <c r="I139" i="1"/>
  <c r="H139" i="1"/>
  <c r="F349" i="1" s="1"/>
  <c r="E387" i="1" s="1"/>
  <c r="G139" i="1"/>
  <c r="E349" i="1" s="1"/>
  <c r="F139" i="1"/>
  <c r="I110" i="1"/>
  <c r="K348" i="1" s="1"/>
  <c r="G386" i="1" s="1"/>
  <c r="H110" i="1"/>
  <c r="F348" i="1" s="1"/>
  <c r="E386" i="1" s="1"/>
  <c r="G110" i="1"/>
  <c r="E348" i="1" s="1"/>
  <c r="F110" i="1"/>
  <c r="E110" i="1"/>
  <c r="I96" i="1"/>
  <c r="K347" i="1" s="1"/>
  <c r="G385" i="1" s="1"/>
  <c r="H96" i="1"/>
  <c r="F347" i="1" s="1"/>
  <c r="E385" i="1" s="1"/>
  <c r="G96" i="1"/>
  <c r="E347" i="1" s="1"/>
  <c r="F96" i="1"/>
  <c r="E96" i="1"/>
  <c r="I76" i="1"/>
  <c r="K346" i="1" s="1"/>
  <c r="G384" i="1" s="1"/>
  <c r="H76" i="1"/>
  <c r="F346" i="1" s="1"/>
  <c r="E384" i="1" s="1"/>
  <c r="G76" i="1"/>
  <c r="E346" i="1" s="1"/>
  <c r="F76" i="1"/>
  <c r="E76" i="1"/>
  <c r="I49" i="1"/>
  <c r="K345" i="1" s="1"/>
  <c r="G383" i="1" s="1"/>
  <c r="H49" i="1"/>
  <c r="G49" i="1"/>
  <c r="E345" i="1" s="1"/>
  <c r="F49" i="1"/>
  <c r="E49" i="1"/>
  <c r="I30" i="1"/>
  <c r="K344" i="1" s="1"/>
  <c r="G382" i="1" s="1"/>
  <c r="H30" i="1"/>
  <c r="F344" i="1" s="1"/>
  <c r="E382" i="1" s="1"/>
  <c r="G30" i="1"/>
  <c r="E344" i="1" s="1"/>
  <c r="F30" i="1"/>
  <c r="E30" i="1"/>
  <c r="I9" i="1"/>
  <c r="K343" i="1" s="1"/>
  <c r="G381" i="1" s="1"/>
  <c r="H9" i="1"/>
  <c r="F343" i="1" s="1"/>
  <c r="G9" i="1"/>
  <c r="E343" i="1" s="1"/>
  <c r="F9" i="1"/>
  <c r="E9" i="1"/>
  <c r="E365" i="1" l="1"/>
  <c r="G376" i="1"/>
  <c r="H336" i="1"/>
  <c r="H343" i="1"/>
  <c r="E336" i="1"/>
  <c r="F261" i="1"/>
  <c r="F338" i="1" s="1"/>
  <c r="E261" i="1"/>
  <c r="G375" i="1"/>
  <c r="J353" i="1"/>
  <c r="E391" i="1"/>
  <c r="K361" i="1"/>
  <c r="E353" i="1"/>
  <c r="I353" i="1"/>
  <c r="G391" i="1"/>
  <c r="G395" i="1" s="1"/>
  <c r="E381" i="1"/>
  <c r="F353" i="1"/>
  <c r="E398" i="1"/>
  <c r="H353" i="1"/>
  <c r="E338" i="1"/>
  <c r="H361" i="1"/>
  <c r="E399" i="1"/>
  <c r="G392" i="1"/>
  <c r="I177" i="1"/>
  <c r="I222" i="1" s="1"/>
  <c r="F358" i="1"/>
  <c r="G177" i="1"/>
  <c r="G222" i="1" s="1"/>
  <c r="G244" i="1" s="1"/>
  <c r="I259" i="1"/>
  <c r="H177" i="1"/>
  <c r="H222" i="1" s="1"/>
  <c r="H261" i="1" s="1"/>
  <c r="E377" i="1"/>
  <c r="G377" i="1" s="1"/>
  <c r="G336" i="1"/>
  <c r="I336" i="1"/>
  <c r="K353" i="1"/>
  <c r="I261" i="1" l="1"/>
  <c r="I338" i="1" s="1"/>
  <c r="H338" i="1"/>
  <c r="E420" i="1"/>
  <c r="G420" i="1" s="1"/>
  <c r="E364" i="1"/>
  <c r="G343" i="1"/>
  <c r="G353" i="1" s="1"/>
  <c r="G259" i="1"/>
  <c r="G261" i="1" s="1"/>
  <c r="F361" i="1"/>
  <c r="E392" i="1"/>
  <c r="E395" i="1" s="1"/>
  <c r="E400" i="1"/>
  <c r="G394" i="1"/>
  <c r="G338" i="1" l="1"/>
  <c r="G423" i="1"/>
  <c r="H423" i="1" s="1"/>
  <c r="H420" i="1"/>
  <c r="H425" i="1" s="1"/>
  <c r="G425" i="1"/>
  <c r="N338" i="1"/>
</calcChain>
</file>

<file path=xl/sharedStrings.xml><?xml version="1.0" encoding="utf-8"?>
<sst xmlns="http://schemas.openxmlformats.org/spreadsheetml/2006/main" count="659" uniqueCount="517">
  <si>
    <t xml:space="preserve">Lp.     </t>
  </si>
  <si>
    <t>Kondygnacja</t>
  </si>
  <si>
    <t>NUMER POMIESZCZENIA WG KONDYGNACJI</t>
  </si>
  <si>
    <t>Nazwa zespołu i pomieszczenia</t>
  </si>
  <si>
    <t>Liczba pracowników</t>
  </si>
  <si>
    <t>Liczba pomieszczeń</t>
  </si>
  <si>
    <t>Projektowana powierzchnia użytkowa [m²] PFU</t>
  </si>
  <si>
    <r>
      <rPr>
        <sz val="11"/>
        <color rgb="FF000000"/>
        <rFont val="Calibri"/>
        <family val="2"/>
        <charset val="1"/>
      </rPr>
      <t xml:space="preserve">Powierzchnia w KONC </t>
    </r>
    <r>
      <rPr>
        <sz val="11"/>
        <color rgb="FF000000"/>
        <rFont val="Calibri"/>
        <family val="2"/>
        <charset val="238"/>
      </rPr>
      <t>[m²]</t>
    </r>
  </si>
  <si>
    <t>Powierzchnia w PB [m²]</t>
  </si>
  <si>
    <t>razem</t>
  </si>
  <si>
    <t>SĄD</t>
  </si>
  <si>
    <t>A.</t>
  </si>
  <si>
    <t>KIEROWNICTWO SĄDU</t>
  </si>
  <si>
    <t>Gabinet Prezesa</t>
  </si>
  <si>
    <t>Sekretariat Prezesa</t>
  </si>
  <si>
    <t>RAZEM</t>
  </si>
  <si>
    <t>B.</t>
  </si>
  <si>
    <t>ADMINISTRACJA</t>
  </si>
  <si>
    <t>0A/24</t>
  </si>
  <si>
    <t>Kierownik samodzielnej sekcji administracyjnej</t>
  </si>
  <si>
    <t>0A/23</t>
  </si>
  <si>
    <t>Pokój pracowników sekcji administracyjnej</t>
  </si>
  <si>
    <t>0A/13</t>
  </si>
  <si>
    <r>
      <rPr>
        <sz val="11"/>
        <rFont val="Calibri"/>
        <family val="2"/>
        <charset val="1"/>
      </rPr>
      <t xml:space="preserve">Pokój sekcji administracyjnej – </t>
    </r>
    <r>
      <rPr>
        <sz val="11"/>
        <color rgb="FFFF3333"/>
        <rFont val="Calibri"/>
        <family val="2"/>
        <charset val="1"/>
      </rPr>
      <t>PRZECHOWYWANI DOKUMENTÓW</t>
    </r>
  </si>
  <si>
    <t>0A/04</t>
  </si>
  <si>
    <t>Pokój obsługi interesantów - kasa</t>
  </si>
  <si>
    <t>0A/03</t>
  </si>
  <si>
    <t>Pokój obsługi interesantów - udzielanie informacji</t>
  </si>
  <si>
    <t>0A/15</t>
  </si>
  <si>
    <t>Pokój obsługi interesantów – czytelnia (razem z czyt. KW)</t>
  </si>
  <si>
    <t>0A/17</t>
  </si>
  <si>
    <t>Pokój obsługi interesantów - zaplecze socjalne</t>
  </si>
  <si>
    <t>0A/05</t>
  </si>
  <si>
    <t>Biuro podawcze</t>
  </si>
  <si>
    <t>0A/06</t>
  </si>
  <si>
    <t>0A/30</t>
  </si>
  <si>
    <t>Sala konferencyjna</t>
  </si>
  <si>
    <t>0A/26</t>
  </si>
  <si>
    <t>Pokój informatyka z zapleczem technicznym</t>
  </si>
  <si>
    <t>OA/27</t>
  </si>
  <si>
    <t>Pokój archiwisty</t>
  </si>
  <si>
    <t>2A/20</t>
  </si>
  <si>
    <t>Tajna kancelaria</t>
  </si>
  <si>
    <t>2A/19</t>
  </si>
  <si>
    <t>Tajna kancelaria- CZYTELNIA</t>
  </si>
  <si>
    <t>2A/17</t>
  </si>
  <si>
    <t>Pomieszczenie do przetwarzania informacji niejawnych w systemie teleinformatycznym</t>
  </si>
  <si>
    <t>0A/22</t>
  </si>
  <si>
    <t>Pomieszczenie kserograficzne</t>
  </si>
  <si>
    <t>0A/28</t>
  </si>
  <si>
    <t>Pokój ławników</t>
  </si>
  <si>
    <t>Pokój dla prokuratorów (usunięto zgodnie z notatką)</t>
  </si>
  <si>
    <t>D.</t>
  </si>
  <si>
    <t>WYDZIAŁ CYWILNY</t>
  </si>
  <si>
    <t>2A/02</t>
  </si>
  <si>
    <t>Pokój przewodniczącego wydziału</t>
  </si>
  <si>
    <t>2A/07</t>
  </si>
  <si>
    <t>Pokoje Sędziów</t>
  </si>
  <si>
    <t>2A/06</t>
  </si>
  <si>
    <t>Pokój asystenta sędziego</t>
  </si>
  <si>
    <t>2A/05</t>
  </si>
  <si>
    <t>Pokój aplikantów</t>
  </si>
  <si>
    <t>2A/03</t>
  </si>
  <si>
    <t>Kierownik Sekretariatu</t>
  </si>
  <si>
    <t>2A/04</t>
  </si>
  <si>
    <t xml:space="preserve">Sekretariat </t>
  </si>
  <si>
    <t>2A/08</t>
  </si>
  <si>
    <t xml:space="preserve"> Pokój przechowywania spraw bieżących </t>
  </si>
  <si>
    <t>2A/26</t>
  </si>
  <si>
    <t>Sala rozpraw I</t>
  </si>
  <si>
    <t>2A/27</t>
  </si>
  <si>
    <t>Pokój narad dla Sali nr I</t>
  </si>
  <si>
    <t>2A/29</t>
  </si>
  <si>
    <t>Pokój świadków dla Sali nr I</t>
  </si>
  <si>
    <t>2A/23</t>
  </si>
  <si>
    <t>Sala rozpraw II</t>
  </si>
  <si>
    <t>2A/24</t>
  </si>
  <si>
    <t>Pokój narad dla Sali nr II</t>
  </si>
  <si>
    <t>Pokój świadków dla Sali nr II (połączono z D10)</t>
  </si>
  <si>
    <t>2A/09</t>
  </si>
  <si>
    <t xml:space="preserve">Pokój posiedzeń pojednawczych </t>
  </si>
  <si>
    <t>2A/01</t>
  </si>
  <si>
    <t>Komunikacja - korytarze, hol</t>
  </si>
  <si>
    <t>E.</t>
  </si>
  <si>
    <t>WYDZIAŁ KARNY</t>
  </si>
  <si>
    <t>1A/06</t>
  </si>
  <si>
    <t>Pokój Przewodniczącego Wydziału</t>
  </si>
  <si>
    <t>1A/15</t>
  </si>
  <si>
    <t>Pokój sędziów</t>
  </si>
  <si>
    <t>1A/04</t>
  </si>
  <si>
    <t>Pokój kierownika kuratorów</t>
  </si>
  <si>
    <t>1A/05</t>
  </si>
  <si>
    <t>Pokój obsługi kuratorskiej - sekretariat</t>
  </si>
  <si>
    <t>1A/02</t>
  </si>
  <si>
    <t>Pokój kuratorów</t>
  </si>
  <si>
    <t>1A/03</t>
  </si>
  <si>
    <t>1A/07</t>
  </si>
  <si>
    <t>Kierownik Sekretariatu Wydziału</t>
  </si>
  <si>
    <t>1A/08</t>
  </si>
  <si>
    <t>Sekretariat Wydziału</t>
  </si>
  <si>
    <t>1A/09</t>
  </si>
  <si>
    <t>1A/10</t>
  </si>
  <si>
    <t>1A/14</t>
  </si>
  <si>
    <t>Pokój przechowywania akt bieżących</t>
  </si>
  <si>
    <t>1A/25</t>
  </si>
  <si>
    <t>1A/26</t>
  </si>
  <si>
    <t>Pokój narad Sali rozpraw I</t>
  </si>
  <si>
    <t>1A/27</t>
  </si>
  <si>
    <t>Pokój świadków Sali rozpraw I</t>
  </si>
  <si>
    <t>1A/28</t>
  </si>
  <si>
    <t>1A/33</t>
  </si>
  <si>
    <t>Pokój narad Sali rozpraw II</t>
  </si>
  <si>
    <t>1A/29</t>
  </si>
  <si>
    <t>Pokój świadków Sali rozpraw II</t>
  </si>
  <si>
    <t>0A/42</t>
  </si>
  <si>
    <t>Poczekalnia dla pokrzywdzonych</t>
  </si>
  <si>
    <t>0A/43</t>
  </si>
  <si>
    <t xml:space="preserve">Pokój przesłuchań </t>
  </si>
  <si>
    <t>0A/40</t>
  </si>
  <si>
    <t>Przyjazny pokój przesłuchań dla pokrzywdzonych</t>
  </si>
  <si>
    <t>0A/41</t>
  </si>
  <si>
    <t>Pomieszczenie techniczne przy przyjaznym pokoju przesłuchań</t>
  </si>
  <si>
    <t>0A/38</t>
  </si>
  <si>
    <t>Poczekalnia z węzłem sanitarnym przy przyjaznym pokoju przesłuchań</t>
  </si>
  <si>
    <t>0A/39</t>
  </si>
  <si>
    <t>Poczekalnia z węzłem sanitarnym przy przyjaznym pokoju przesłuchań- TOALETA</t>
  </si>
  <si>
    <t>1A/24</t>
  </si>
  <si>
    <t>Hol - Poczekalnia</t>
  </si>
  <si>
    <t>F.</t>
  </si>
  <si>
    <t>WYDZIAŁ RODZINY I NIELETNICH</t>
  </si>
  <si>
    <t>2A/40</t>
  </si>
  <si>
    <t>Pokój przewodniczącego Wydziału</t>
  </si>
  <si>
    <t>2A/56</t>
  </si>
  <si>
    <t>Pokój Sędziego</t>
  </si>
  <si>
    <t>2A/41</t>
  </si>
  <si>
    <t>2A/42</t>
  </si>
  <si>
    <t>2A/39</t>
  </si>
  <si>
    <t>2A/37</t>
  </si>
  <si>
    <t>Sekretariat</t>
  </si>
  <si>
    <t>2A/38</t>
  </si>
  <si>
    <t>2A/28</t>
  </si>
  <si>
    <t>Sala rozpraw</t>
  </si>
  <si>
    <t>Pokój narad</t>
  </si>
  <si>
    <t>2A/30</t>
  </si>
  <si>
    <t>Pokój świadków</t>
  </si>
  <si>
    <t>2A/54</t>
  </si>
  <si>
    <t>Pokój posiedzeń do postępowania wyjaśniającego</t>
  </si>
  <si>
    <t>2A/55</t>
  </si>
  <si>
    <t>Pomieszczenie do przechowywania spraw bieżących</t>
  </si>
  <si>
    <t>2A/53</t>
  </si>
  <si>
    <t>Poczekalnia dla nieletnich</t>
  </si>
  <si>
    <t>2A/51</t>
  </si>
  <si>
    <t xml:space="preserve">Pokój zatrzymań dla nieletnich </t>
  </si>
  <si>
    <t>2A/52</t>
  </si>
  <si>
    <t>Pokój zatrzymań dla nieletnich -węzeł sanitarny</t>
  </si>
  <si>
    <t>2A/36</t>
  </si>
  <si>
    <t>Pokój dla pokrzywdzonych</t>
  </si>
  <si>
    <t>2A/22</t>
  </si>
  <si>
    <t>G.</t>
  </si>
  <si>
    <t>WYDZIAŁ KSIĄG WIECZYSTYCH</t>
  </si>
  <si>
    <t>0A/56</t>
  </si>
  <si>
    <t>0A/55</t>
  </si>
  <si>
    <t>Pokój referendarza</t>
  </si>
  <si>
    <t>0A/57</t>
  </si>
  <si>
    <t>Kierownik sekretariatu</t>
  </si>
  <si>
    <t>0A/58</t>
  </si>
  <si>
    <t>0A/59</t>
  </si>
  <si>
    <t>0A/54</t>
  </si>
  <si>
    <t>Pokój archiwisty i informatyka</t>
  </si>
  <si>
    <t>0A/16</t>
  </si>
  <si>
    <t>Pokój ekspozytury centralnej informacji</t>
  </si>
  <si>
    <t>Czytelnia ksiąg wieczystych</t>
  </si>
  <si>
    <t>0A/14</t>
  </si>
  <si>
    <t xml:space="preserve">Pom. do przecho. spraw bieżących </t>
  </si>
  <si>
    <t>-1A/27</t>
  </si>
  <si>
    <t>Archiwum ( dodatkowe 60 m2 względem PFU za zgodą DbiEF – pismo z dnia 24-10-19)</t>
  </si>
  <si>
    <t>0A/02</t>
  </si>
  <si>
    <t>Poczekalnia dla interesantów</t>
  </si>
  <si>
    <t>H.</t>
  </si>
  <si>
    <t>POMIESZCZENIA OGÓLNEGO PRZEZNACZENIA POMOCNICZE, GOSPODARCZE ITP.</t>
  </si>
  <si>
    <t>0A/61</t>
  </si>
  <si>
    <t>Szatnia ogólna</t>
  </si>
  <si>
    <t>0A/19</t>
  </si>
  <si>
    <t xml:space="preserve">Portiernia </t>
  </si>
  <si>
    <t>0A/20</t>
  </si>
  <si>
    <t>Pokój ochrony</t>
  </si>
  <si>
    <t>0A/60</t>
  </si>
  <si>
    <t>Pokój dla adwokatów i radców prawnych</t>
  </si>
  <si>
    <t>0A/12</t>
  </si>
  <si>
    <t xml:space="preserve">Pomieszczenie socjalne </t>
  </si>
  <si>
    <t>-1A/25</t>
  </si>
  <si>
    <t>Pomieszczenie dla zatrzymanych z przedsionkiem dla konwoju</t>
  </si>
  <si>
    <t>-1A/25a</t>
  </si>
  <si>
    <t>Pomieszczenie dla zatrzymanych z przedsionkiem dla konwoju – cela</t>
  </si>
  <si>
    <t>-1A/25b</t>
  </si>
  <si>
    <t>-1A/25c</t>
  </si>
  <si>
    <t>-1A/26</t>
  </si>
  <si>
    <t>Węzeł sanitarny dla konwoju</t>
  </si>
  <si>
    <t>Węzeł sanitarny dla zatrzymanych  -ż</t>
  </si>
  <si>
    <t>-1A/28</t>
  </si>
  <si>
    <t>-1A/29</t>
  </si>
  <si>
    <t xml:space="preserve">Węzeł sanitarny dla zatrzymanych -m </t>
  </si>
  <si>
    <t>-1A/10</t>
  </si>
  <si>
    <t>Palarnia</t>
  </si>
  <si>
    <t>-1A/18</t>
  </si>
  <si>
    <t>Pomieszczenie gospodarcze dla sprzątaczek</t>
  </si>
  <si>
    <t>-1A/17a</t>
  </si>
  <si>
    <t>Węzeł sanitarny z natryskiem dla pracowników gospodarczych – szatna</t>
  </si>
  <si>
    <t>-1A/17b</t>
  </si>
  <si>
    <t>Węzeł sanitarny z natryskiem dla pracowników gospodarczych – toaleta</t>
  </si>
  <si>
    <t>-1A/17c</t>
  </si>
  <si>
    <t>Węzeł sanitarny z natryskiem dla pracowników gospodarczych – prysznic</t>
  </si>
  <si>
    <t>-1A/12</t>
  </si>
  <si>
    <t>Warsztat dla konserwatora</t>
  </si>
  <si>
    <t>-1A/16</t>
  </si>
  <si>
    <t>Magazyn dowodów rzeczowych</t>
  </si>
  <si>
    <t>-1A/13</t>
  </si>
  <si>
    <t>Magazyn druków i materiałów biurowych</t>
  </si>
  <si>
    <t>-1A/11</t>
  </si>
  <si>
    <t>Magazyn sprzętu i materiałów gospodarczych</t>
  </si>
  <si>
    <t>0A/29</t>
  </si>
  <si>
    <t>Pomieszczenie przeznaczone do wypoczynku z możliwością wypoczynku dla kobiet w ciąży i karmiących matek</t>
  </si>
  <si>
    <t>-1A/09</t>
  </si>
  <si>
    <r>
      <rPr>
        <sz val="11"/>
        <rFont val="Calibri"/>
        <family val="2"/>
        <charset val="1"/>
      </rPr>
      <t xml:space="preserve">Archiwum zakładowe sądu </t>
    </r>
    <r>
      <rPr>
        <sz val="11"/>
        <rFont val="Calibri"/>
        <family val="2"/>
        <charset val="238"/>
      </rPr>
      <t>( dodatkowe 180 m2 względem PFU za zgodą DbiEF – pismo z dnia 24-10-19)</t>
    </r>
  </si>
  <si>
    <t>-1A/23</t>
  </si>
  <si>
    <t>-1A/05</t>
  </si>
  <si>
    <t>I.</t>
  </si>
  <si>
    <t>II ODDZIAŁ INFORMATYCZNY SĄDU APELACYJNEGO W RZESZOWIE</t>
  </si>
  <si>
    <t>1A/44</t>
  </si>
  <si>
    <t>Pokój Kierownika</t>
  </si>
  <si>
    <t>1A/35</t>
  </si>
  <si>
    <t>Pokój Pracownika Oddziału</t>
  </si>
  <si>
    <t>1A/36</t>
  </si>
  <si>
    <t>1A/37</t>
  </si>
  <si>
    <t>1A/38</t>
  </si>
  <si>
    <t>1A/39</t>
  </si>
  <si>
    <t>1A/40</t>
  </si>
  <si>
    <t>1A/41</t>
  </si>
  <si>
    <t>1A/43</t>
  </si>
  <si>
    <t>1A/45</t>
  </si>
  <si>
    <t>1A/46</t>
  </si>
  <si>
    <t>1A/47</t>
  </si>
  <si>
    <t>1A/48</t>
  </si>
  <si>
    <t>1A/49</t>
  </si>
  <si>
    <t>1A/50</t>
  </si>
  <si>
    <t>1A/51</t>
  </si>
  <si>
    <t>1A/52</t>
  </si>
  <si>
    <t>1A/53</t>
  </si>
  <si>
    <t>1A/54</t>
  </si>
  <si>
    <t>-1A/03</t>
  </si>
  <si>
    <t>Magazyn materiałów biurowych</t>
  </si>
  <si>
    <t>-1A/21</t>
  </si>
  <si>
    <t>?</t>
  </si>
  <si>
    <t>-1A/04</t>
  </si>
  <si>
    <t>Archiwum zakładowe</t>
  </si>
  <si>
    <t>J.</t>
  </si>
  <si>
    <t>SĄD REJONOWY W TARNOBRZEGU - REFERENDARZE E-SĄDU</t>
  </si>
  <si>
    <t>2A/45</t>
  </si>
  <si>
    <t>Pokoje referendarzy</t>
  </si>
  <si>
    <t>2A/46</t>
  </si>
  <si>
    <t>2A/47</t>
  </si>
  <si>
    <t>2A/48</t>
  </si>
  <si>
    <t>2A/49</t>
  </si>
  <si>
    <t>-1A/08</t>
  </si>
  <si>
    <t>2A/50</t>
  </si>
  <si>
    <t>POWIERZCHNIA POMIESZCZEŃ SĄDU</t>
  </si>
  <si>
    <t>1.</t>
  </si>
  <si>
    <t xml:space="preserve"> POMIESZCZENIA NIE UJĘTE W PFU NIEZBĘDNE DO FUNKCJONOWANIA OBIEKTU</t>
  </si>
  <si>
    <t>-1A/22</t>
  </si>
  <si>
    <t>Pomieszczenie techniczne</t>
  </si>
  <si>
    <t>-1A/07</t>
  </si>
  <si>
    <t>Pomieszczenie przyłączy</t>
  </si>
  <si>
    <t>-1A/06</t>
  </si>
  <si>
    <t>Wymiennikowa</t>
  </si>
  <si>
    <t>0A/10</t>
  </si>
  <si>
    <t>Węzeł sanitarny damski</t>
  </si>
  <si>
    <t>0A/09</t>
  </si>
  <si>
    <t>Węzeł sanitarny męski</t>
  </si>
  <si>
    <t>0A/35</t>
  </si>
  <si>
    <t>0A/33</t>
  </si>
  <si>
    <t>0A/34</t>
  </si>
  <si>
    <t>Węzeł sanitarny dla niepełnosprawnych damski/męski</t>
  </si>
  <si>
    <t>0A/50</t>
  </si>
  <si>
    <t>OK Toaleta</t>
  </si>
  <si>
    <t>0A/49</t>
  </si>
  <si>
    <t>OK Szatnia</t>
  </si>
  <si>
    <t>0A/48</t>
  </si>
  <si>
    <t>OK Pomieszczenie do prowadzenia zajęć meryt.</t>
  </si>
  <si>
    <t>0A/47</t>
  </si>
  <si>
    <t>OK Pomieszczeni do prowadzenia terapii</t>
  </si>
  <si>
    <t>0A/46</t>
  </si>
  <si>
    <t>OK Pomieszczenie socjalne</t>
  </si>
  <si>
    <t>0A/45</t>
  </si>
  <si>
    <t>OK Pomieszczenie magazynowe</t>
  </si>
  <si>
    <t>0A/44</t>
  </si>
  <si>
    <t>OK KOMUNIKACJA</t>
  </si>
  <si>
    <t>0A/52</t>
  </si>
  <si>
    <t>0A/51</t>
  </si>
  <si>
    <t>0A/53</t>
  </si>
  <si>
    <t>Pomieszczenie socjalne</t>
  </si>
  <si>
    <t>1A/55</t>
  </si>
  <si>
    <t>1A/56</t>
  </si>
  <si>
    <t>0A/21</t>
  </si>
  <si>
    <t>1A/11</t>
  </si>
  <si>
    <t>1A/12</t>
  </si>
  <si>
    <t>1A/13</t>
  </si>
  <si>
    <t>1A/21</t>
  </si>
  <si>
    <t>1A/22</t>
  </si>
  <si>
    <t>1A/23</t>
  </si>
  <si>
    <t>1A/19</t>
  </si>
  <si>
    <t>Serwerownia SR</t>
  </si>
  <si>
    <t>1A/18</t>
  </si>
  <si>
    <t>Serwerownia SA</t>
  </si>
  <si>
    <t>1A/17</t>
  </si>
  <si>
    <t>Pomieszczenie UPS</t>
  </si>
  <si>
    <t>2A/33</t>
  </si>
  <si>
    <t>2A/34</t>
  </si>
  <si>
    <t>Węzeł sanitarny NP</t>
  </si>
  <si>
    <t>2A/35</t>
  </si>
  <si>
    <t>2A/11</t>
  </si>
  <si>
    <t>2A/10</t>
  </si>
  <si>
    <t>2A/12</t>
  </si>
  <si>
    <t>2A/58</t>
  </si>
  <si>
    <t>2A/59</t>
  </si>
  <si>
    <t>0A/31</t>
  </si>
  <si>
    <t>Zaplecze techniczne sali</t>
  </si>
  <si>
    <t>POW. SĄDU Z POMIESZCZENIAMI NIEUJĘTYMI W PFU</t>
  </si>
  <si>
    <t>K</t>
  </si>
  <si>
    <t>-1A/02</t>
  </si>
  <si>
    <t>KOMUNIKACJA (25% POW. OGÓLNEJ)</t>
  </si>
  <si>
    <t>-1A/15</t>
  </si>
  <si>
    <t>-1A/19</t>
  </si>
  <si>
    <t>0A/01</t>
  </si>
  <si>
    <t>0A/07</t>
  </si>
  <si>
    <t>0A/08</t>
  </si>
  <si>
    <t>01/18</t>
  </si>
  <si>
    <t>01/36</t>
  </si>
  <si>
    <t>01/37</t>
  </si>
  <si>
    <t>1A/01</t>
  </si>
  <si>
    <t>1A/16</t>
  </si>
  <si>
    <t>1A/32</t>
  </si>
  <si>
    <t>1A/34</t>
  </si>
  <si>
    <t>2A/13</t>
  </si>
  <si>
    <t>2A/16</t>
  </si>
  <si>
    <t>2A/31</t>
  </si>
  <si>
    <t>KS</t>
  </si>
  <si>
    <t>KLATKI SCHODOWE</t>
  </si>
  <si>
    <t>-1A/01</t>
  </si>
  <si>
    <t>Klatka schodowa II</t>
  </si>
  <si>
    <t>0A/25</t>
  </si>
  <si>
    <t>1A/42</t>
  </si>
  <si>
    <t>-1A/24</t>
  </si>
  <si>
    <t xml:space="preserve">Klatka schodowa III </t>
  </si>
  <si>
    <t>01/62</t>
  </si>
  <si>
    <t>1A/31</t>
  </si>
  <si>
    <t>-1A/14</t>
  </si>
  <si>
    <t>Klatka schodowa IV  + winda na parterze zgodnie z notatką z 1.10</t>
  </si>
  <si>
    <t>0A/32</t>
  </si>
  <si>
    <t>1A/20</t>
  </si>
  <si>
    <t>SUMA (BEZ POWIERZCHNI KLATEK NA KOND. -1 zg. z notatką</t>
  </si>
  <si>
    <t>ZESTAWIENIE ZBIORCZE SĄDU</t>
  </si>
  <si>
    <t>PROKURATURA</t>
  </si>
  <si>
    <t>POWIERZCHNIA PODSTAWOWA DLA ORZECZNIKÓW (prokuratorów i asesorów w m2)</t>
  </si>
  <si>
    <t>1P/09</t>
  </si>
  <si>
    <t>Gabinet Prokuratora Rejonowego</t>
  </si>
  <si>
    <t>1P/11</t>
  </si>
  <si>
    <t>Gabinet Zastępcy Prokuratora Rejonowego</t>
  </si>
  <si>
    <t>2P/09</t>
  </si>
  <si>
    <t xml:space="preserve">Pokój prokuratora </t>
  </si>
  <si>
    <t>2P/08</t>
  </si>
  <si>
    <t>2P/07</t>
  </si>
  <si>
    <t>Pokój asesora</t>
  </si>
  <si>
    <t>II.</t>
  </si>
  <si>
    <t>POWIERZCHNIA PODSTAWOWA DLA URZĘDNIKÓW ORAZ PRACOWNIKÓW OBSŁUGI (w m2/osobę)</t>
  </si>
  <si>
    <t>1P/13</t>
  </si>
  <si>
    <t>Pokój kierownika sekretariatu</t>
  </si>
  <si>
    <t>1P/10</t>
  </si>
  <si>
    <t xml:space="preserve">Pokój urzędnika </t>
  </si>
  <si>
    <t>1P/08</t>
  </si>
  <si>
    <t>1P/07</t>
  </si>
  <si>
    <t>1P/02</t>
  </si>
  <si>
    <t>Pokój pracownika obsługi wykonującego czynności administracyjne</t>
  </si>
  <si>
    <t>1P/14</t>
  </si>
  <si>
    <t>Pokój pracownika obsługi kierowca</t>
  </si>
  <si>
    <t>III.</t>
  </si>
  <si>
    <t>POWIERZCHNIA POMOCNICZA DLA ORZECZNIKÓW I URZĘDNIKÓW ORAZ PRACOWNIKÓW OBSŁUGI (m2/Prokuraturę Rejonową)</t>
  </si>
  <si>
    <t>2P/10</t>
  </si>
  <si>
    <t>-1P/04</t>
  </si>
  <si>
    <t>Archiwum Prokuratury Rejonowej</t>
  </si>
  <si>
    <t>-1P/06</t>
  </si>
  <si>
    <t>Archiwum Prokuratury Okręgowej</t>
  </si>
  <si>
    <t>2P/13</t>
  </si>
  <si>
    <t xml:space="preserve"> kancelariA tajnA PR</t>
  </si>
  <si>
    <t>2P/11</t>
  </si>
  <si>
    <t xml:space="preserve"> kancelariA tajnA PR- PRZEDSIONEK</t>
  </si>
  <si>
    <t>2P/12</t>
  </si>
  <si>
    <t xml:space="preserve"> kancelariA tajnA PR – CZYTELNIA</t>
  </si>
  <si>
    <t>-1P/03</t>
  </si>
  <si>
    <t>0P/20</t>
  </si>
  <si>
    <t>Pokój przesłuchań na odległość</t>
  </si>
  <si>
    <t>0P/15</t>
  </si>
  <si>
    <t xml:space="preserve">Pokój zatrzymań </t>
  </si>
  <si>
    <t>0P/12</t>
  </si>
  <si>
    <t>Pokój okazań</t>
  </si>
  <si>
    <t>0P/11</t>
  </si>
  <si>
    <t>0P/03</t>
  </si>
  <si>
    <t>0P/05</t>
  </si>
  <si>
    <t xml:space="preserve">Pokój ochrony </t>
  </si>
  <si>
    <t>OP/22</t>
  </si>
  <si>
    <t xml:space="preserve">Szatnia </t>
  </si>
  <si>
    <t>OP/06</t>
  </si>
  <si>
    <t xml:space="preserve">Poczekalnia dla interesantów </t>
  </si>
  <si>
    <t>1P/12</t>
  </si>
  <si>
    <t xml:space="preserve">Pokój socjalny </t>
  </si>
  <si>
    <t>1P/03</t>
  </si>
  <si>
    <t xml:space="preserve">Pomieszczenie kserograficzne </t>
  </si>
  <si>
    <t>-1P/10</t>
  </si>
  <si>
    <t xml:space="preserve">Palarnia </t>
  </si>
  <si>
    <t>Warsztat informatyka z zapleczem magazynowym</t>
  </si>
  <si>
    <t>2P/03</t>
  </si>
  <si>
    <t>Pomieszczenie serwerowni</t>
  </si>
  <si>
    <t>0P/21</t>
  </si>
  <si>
    <t>2P/04</t>
  </si>
  <si>
    <t>Pomieszczenie bezpieczeństwa zgodnie z wymogami SIP/warsztat informatyka</t>
  </si>
  <si>
    <t>2P/14</t>
  </si>
  <si>
    <t>Pomieszczenie centrali telefonicznej</t>
  </si>
  <si>
    <t>-1P/12</t>
  </si>
  <si>
    <t>Pomieszczenie gospodarcze</t>
  </si>
  <si>
    <t>-1P/08</t>
  </si>
  <si>
    <t xml:space="preserve">Magazyn druków </t>
  </si>
  <si>
    <t>-1P/07</t>
  </si>
  <si>
    <t>Magazyn materiałów biurowych i sprzętu</t>
  </si>
  <si>
    <t>0P/19</t>
  </si>
  <si>
    <t xml:space="preserve">Garaż </t>
  </si>
  <si>
    <t>0P/14</t>
  </si>
  <si>
    <t>Garaż – przedsionek</t>
  </si>
  <si>
    <t>2P/06</t>
  </si>
  <si>
    <t>1P/06</t>
  </si>
  <si>
    <t>0P/10</t>
  </si>
  <si>
    <t>1P/05</t>
  </si>
  <si>
    <t>2P/05</t>
  </si>
  <si>
    <t>Węzeł sanitarny dla niepełnosprawnych damski</t>
  </si>
  <si>
    <t>0P//08</t>
  </si>
  <si>
    <t>Węzeł sanitarny dla niepełnosprawnych męski</t>
  </si>
  <si>
    <t>0P/17</t>
  </si>
  <si>
    <t>Węzeł sanitarny dla zatrzymanych damski</t>
  </si>
  <si>
    <t>OP/16</t>
  </si>
  <si>
    <t>Węzeł sanitarny dla zatrzymanych męski</t>
  </si>
  <si>
    <t>OP/18</t>
  </si>
  <si>
    <t>OP/07</t>
  </si>
  <si>
    <t>Węzeł sanitarny dla interesantów męski</t>
  </si>
  <si>
    <t>OP/08</t>
  </si>
  <si>
    <t>Węzeł sanitarny dla interesantów żeński</t>
  </si>
  <si>
    <t>-1P/05</t>
  </si>
  <si>
    <t>Pomieszczenia techniczne (węzeł cieplny)</t>
  </si>
  <si>
    <t>-1P/11</t>
  </si>
  <si>
    <t>Pomieszczenia techniczne (PRZYŁ WODY )</t>
  </si>
  <si>
    <t>Obiekty infrastruktury zewnętrznej (miejsce dla konwoju policyjnego, miejsce postojowe itp.)</t>
  </si>
  <si>
    <t>-1P/09</t>
  </si>
  <si>
    <t>Pomieszczenie techniczne – ROZDZIELNIA</t>
  </si>
  <si>
    <t>RAZEM (bez poz.III.35)</t>
  </si>
  <si>
    <t>IV.</t>
  </si>
  <si>
    <t>-1P/02</t>
  </si>
  <si>
    <t>Powierzchnia komunikacji (m2)</t>
  </si>
  <si>
    <t>OP/02</t>
  </si>
  <si>
    <t>0P/13</t>
  </si>
  <si>
    <t>2P/02</t>
  </si>
  <si>
    <t>-1P/01</t>
  </si>
  <si>
    <t>Powierzchnia komunikacji pionowej (Klatka nr I)</t>
  </si>
  <si>
    <t>OP/01</t>
  </si>
  <si>
    <t>1P/01</t>
  </si>
  <si>
    <t>2P/01</t>
  </si>
  <si>
    <t>Powierzchnia komunikacji pionowej (winda liczona na jednej kondygnacji analogicznie do sposobu liczenia windy w sądzie)</t>
  </si>
  <si>
    <t>ZESTAWIENIE ZBIORCZE PROKURATURY REJONOWEJ (bez infrastruktury zewnętrznej)</t>
  </si>
  <si>
    <t>ZESTAWIENIE ZBIORCZE PROKURATURY REJONOWEJ ORAZ SĄDU</t>
  </si>
  <si>
    <t>Zestawienie powierzchni PFU i pow. objętej projektem – Sąd Rejonowy:</t>
  </si>
  <si>
    <t>1. POM. NIE UJĘTE W PFU</t>
  </si>
  <si>
    <t>POWIERZCHNIA UŻYTKOWA</t>
  </si>
  <si>
    <t>K. KOMUNIKACJA</t>
  </si>
  <si>
    <t>PROJEKT</t>
  </si>
  <si>
    <t>PFU</t>
  </si>
  <si>
    <t>HOL – POCZEKALNIA</t>
  </si>
  <si>
    <t>Zestawienie powierzchni PFU i pow. objętej projektem – Prokuratura Rejonowa:</t>
  </si>
  <si>
    <t>IV. KOMUNIKACJA</t>
  </si>
  <si>
    <t>Powierzchnia zabudowy</t>
  </si>
  <si>
    <t>Powierzchnia całkowita budynku</t>
  </si>
  <si>
    <t>Powierzchnia netto budynku</t>
  </si>
  <si>
    <t>Kubatura</t>
  </si>
  <si>
    <t>Ilość kondygnacji:                                                                                   -nadziemnych                                                                                        -podziemnych</t>
  </si>
  <si>
    <t>Wysokość budynku</t>
  </si>
  <si>
    <t>KONDYGNACJA</t>
  </si>
  <si>
    <t>POW. UŻYTKOWA</t>
  </si>
  <si>
    <t>POW. RUCHU</t>
  </si>
  <si>
    <t>POM. NIE UJĘTE W PFU</t>
  </si>
  <si>
    <t>POWIERZCHNIA KOMUNIKACYJNA</t>
  </si>
  <si>
    <t>K.</t>
  </si>
  <si>
    <t>KOMUNIKACJA</t>
  </si>
  <si>
    <t>Wariant 1</t>
  </si>
  <si>
    <t>Lp</t>
  </si>
  <si>
    <t>Rodzaj prac</t>
  </si>
  <si>
    <t>pow. m2 / m3</t>
  </si>
  <si>
    <t>cena jedn.</t>
  </si>
  <si>
    <t>suma netto</t>
  </si>
  <si>
    <t>suma brutto 23% VAT</t>
  </si>
  <si>
    <t>Rozbiórka budynku istniejącego wraz z wywozem gruzu</t>
  </si>
  <si>
    <t>Budowa budynku Sądu</t>
  </si>
  <si>
    <t>Zagospodarowanie terenu</t>
  </si>
  <si>
    <t>Wyposażenie</t>
  </si>
  <si>
    <t>Rezerwa 10% wartości pkt. 1 – 3</t>
  </si>
  <si>
    <t>SUMA</t>
  </si>
  <si>
    <t>2A/15</t>
  </si>
  <si>
    <t>2A/14</t>
  </si>
  <si>
    <t>Węzeł sanitarny dla zatrzymanych  -ż - likwidacja kosztem sanitariatu nps</t>
  </si>
  <si>
    <t>Pompownia ścieków</t>
  </si>
  <si>
    <t>.-1A/24</t>
  </si>
  <si>
    <t>1A/30</t>
  </si>
  <si>
    <t>0A/11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</si>
</sst>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\-#,##0.00"/>
  </numFmts>
  <fonts count="35" x14ac:knownFonts="1">
    <font>
      <sz val="10"/>
      <name val="Arial"/>
      <family val="2"/>
      <charset val="238"/>
    </font>
    <font>
      <sz val="11"/>
      <color rgb="FF000000"/>
      <name val="Calibri"/>
      <family val="2"/>
      <charset val="1"/>
    </font>
    <font>
      <sz val="12"/>
      <color rgb="FF000000"/>
      <name val="Calibri"/>
      <family val="2"/>
      <charset val="1"/>
    </font>
    <font>
      <sz val="11"/>
      <color rgb="FF999999"/>
      <name val="Calibri"/>
      <family val="2"/>
      <charset val="1"/>
    </font>
    <font>
      <sz val="11"/>
      <name val="Calibri"/>
      <family val="2"/>
      <charset val="1"/>
    </font>
    <font>
      <sz val="12"/>
      <name val="Calibri"/>
      <family val="2"/>
      <charset val="1"/>
    </font>
    <font>
      <sz val="11"/>
      <color rgb="FF000000"/>
      <name val="Calibri"/>
      <family val="2"/>
      <charset val="238"/>
    </font>
    <font>
      <b/>
      <sz val="11"/>
      <name val="Calibri"/>
      <family val="2"/>
      <charset val="1"/>
    </font>
    <font>
      <b/>
      <sz val="12"/>
      <name val="Calibri"/>
      <family val="2"/>
      <charset val="1"/>
    </font>
    <font>
      <b/>
      <sz val="11"/>
      <color rgb="FF999999"/>
      <name val="Calibri"/>
      <family val="2"/>
      <charset val="1"/>
    </font>
    <font>
      <sz val="11"/>
      <color rgb="FFFF3333"/>
      <name val="Calibri"/>
      <family val="2"/>
      <charset val="1"/>
    </font>
    <font>
      <sz val="12"/>
      <color rgb="FF800000"/>
      <name val="Calibri"/>
      <family val="2"/>
      <charset val="1"/>
    </font>
    <font>
      <sz val="11"/>
      <color rgb="FF999999"/>
      <name val="Calibri"/>
      <family val="2"/>
      <charset val="238"/>
    </font>
    <font>
      <sz val="11"/>
      <name val="Calibri"/>
      <family val="2"/>
      <charset val="238"/>
    </font>
    <font>
      <sz val="12"/>
      <color rgb="FFFF3333"/>
      <name val="Calibri"/>
      <family val="2"/>
      <charset val="1"/>
    </font>
    <font>
      <sz val="12"/>
      <name val="Arial"/>
      <family val="2"/>
      <charset val="238"/>
    </font>
    <font>
      <sz val="10"/>
      <color rgb="FF999999"/>
      <name val="Arial"/>
      <family val="2"/>
      <charset val="238"/>
    </font>
    <font>
      <sz val="10"/>
      <name val="Calibri"/>
      <family val="2"/>
      <charset val="1"/>
    </font>
    <font>
      <b/>
      <sz val="11"/>
      <name val="Calibri"/>
      <family val="2"/>
      <charset val="238"/>
    </font>
    <font>
      <sz val="12"/>
      <name val="Calibri"/>
      <family val="2"/>
      <charset val="238"/>
    </font>
    <font>
      <sz val="11"/>
      <color rgb="FFCE181E"/>
      <name val="Calibri"/>
      <family val="2"/>
      <charset val="1"/>
    </font>
    <font>
      <b/>
      <sz val="10"/>
      <name val="Arial"/>
      <family val="2"/>
      <charset val="1"/>
    </font>
    <font>
      <b/>
      <sz val="12"/>
      <name val="Arial"/>
      <family val="2"/>
      <charset val="1"/>
    </font>
    <font>
      <b/>
      <sz val="10"/>
      <color rgb="FF999999"/>
      <name val="Arial"/>
      <family val="2"/>
      <charset val="1"/>
    </font>
    <font>
      <sz val="10"/>
      <color rgb="FF000000"/>
      <name val="Arial"/>
      <family val="2"/>
      <charset val="1"/>
    </font>
    <font>
      <sz val="12"/>
      <color rgb="FF000000"/>
      <name val="Arial"/>
      <family val="2"/>
      <charset val="1"/>
    </font>
    <font>
      <sz val="10"/>
      <name val="Arial"/>
      <family val="2"/>
      <charset val="1"/>
    </font>
    <font>
      <sz val="10"/>
      <color rgb="FF999999"/>
      <name val="Arial"/>
      <family val="2"/>
      <charset val="1"/>
    </font>
    <font>
      <sz val="10"/>
      <color rgb="FFFF3333"/>
      <name val="Arial"/>
      <family val="2"/>
      <charset val="1"/>
    </font>
    <font>
      <b/>
      <sz val="10"/>
      <color rgb="FF000000"/>
      <name val="Arial"/>
      <family val="2"/>
      <charset val="1"/>
    </font>
    <font>
      <b/>
      <sz val="12"/>
      <color rgb="FF000000"/>
      <name val="Arial"/>
      <family val="2"/>
      <charset val="1"/>
    </font>
    <font>
      <b/>
      <sz val="12"/>
      <color rgb="FF000000"/>
      <name val="Calibri"/>
      <family val="2"/>
      <charset val="1"/>
    </font>
    <font>
      <sz val="10"/>
      <color rgb="FF800000"/>
      <name val="Arial"/>
      <family val="2"/>
      <charset val="1"/>
    </font>
    <font>
      <sz val="10"/>
      <color rgb="FF000000"/>
      <name val="Arial"/>
      <family val="2"/>
      <charset val="238"/>
    </font>
    <font>
      <b/>
      <sz val="11"/>
      <color rgb="FF000000"/>
      <name val="Calibri"/>
      <family val="2"/>
      <charset val="1"/>
    </font>
  </fonts>
  <fills count="20">
    <fill>
      <patternFill patternType="none"/>
    </fill>
    <fill>
      <patternFill patternType="gray125"/>
    </fill>
    <fill>
      <patternFill patternType="solid">
        <fgColor rgb="FFE5E878"/>
        <bgColor rgb="FFF8F6B0"/>
      </patternFill>
    </fill>
    <fill>
      <patternFill patternType="solid">
        <fgColor rgb="FFCCCCCC"/>
        <bgColor rgb="FFC2D3E4"/>
      </patternFill>
    </fill>
    <fill>
      <patternFill patternType="solid">
        <fgColor rgb="FFD19CC7"/>
        <bgColor rgb="FFDBB8DB"/>
      </patternFill>
    </fill>
    <fill>
      <patternFill patternType="solid">
        <fgColor rgb="FF7AAFDF"/>
        <bgColor rgb="FF95B0CB"/>
      </patternFill>
    </fill>
    <fill>
      <patternFill patternType="solid">
        <fgColor rgb="FFFECC66"/>
        <bgColor rgb="FFE5E878"/>
      </patternFill>
    </fill>
    <fill>
      <patternFill patternType="solid">
        <fgColor rgb="FF7FFFBF"/>
        <bgColor rgb="FF9FDFDF"/>
      </patternFill>
    </fill>
    <fill>
      <patternFill patternType="solid">
        <fgColor rgb="FFAFD9AA"/>
        <bgColor rgb="FF9FDFDF"/>
      </patternFill>
    </fill>
    <fill>
      <patternFill patternType="solid">
        <fgColor rgb="FF9FDFDF"/>
        <bgColor rgb="FFACDDF7"/>
      </patternFill>
    </fill>
    <fill>
      <patternFill patternType="solid">
        <fgColor rgb="FF95B0CB"/>
        <bgColor rgb="FF7AAFDF"/>
      </patternFill>
    </fill>
    <fill>
      <patternFill patternType="solid">
        <fgColor rgb="FFDBB8DB"/>
        <bgColor rgb="FFCCCCCC"/>
      </patternFill>
    </fill>
    <fill>
      <patternFill patternType="solid">
        <fgColor rgb="FF9F7FFF"/>
        <bgColor rgb="FF9898CC"/>
      </patternFill>
    </fill>
    <fill>
      <patternFill patternType="solid">
        <fgColor rgb="FF52A591"/>
        <bgColor rgb="FF7AAFDF"/>
      </patternFill>
    </fill>
    <fill>
      <patternFill patternType="solid">
        <fgColor rgb="FFB4C7DC"/>
        <bgColor rgb="FFC2D3E4"/>
      </patternFill>
    </fill>
    <fill>
      <patternFill patternType="solid">
        <fgColor rgb="FFF8F6B0"/>
        <bgColor rgb="FFE5E878"/>
      </patternFill>
    </fill>
    <fill>
      <patternFill patternType="solid">
        <fgColor rgb="FF9898CC"/>
        <bgColor rgb="FF999999"/>
      </patternFill>
    </fill>
    <fill>
      <patternFill patternType="solid">
        <fgColor rgb="FF999999"/>
        <bgColor rgb="FF9898CC"/>
      </patternFill>
    </fill>
    <fill>
      <patternFill patternType="solid">
        <fgColor rgb="FFACDDF7"/>
        <bgColor rgb="FF9FDFDF"/>
      </patternFill>
    </fill>
    <fill>
      <patternFill patternType="solid">
        <fgColor rgb="FFC2D3E4"/>
        <bgColor rgb="FFCCCCCC"/>
      </patternFill>
    </fill>
  </fills>
  <borders count="13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 style="hair">
        <color auto="1"/>
      </left>
      <right/>
      <top style="hair">
        <color auto="1"/>
      </top>
      <bottom/>
      <diagonal/>
    </border>
    <border>
      <left style="hair">
        <color auto="1"/>
      </left>
      <right/>
      <top/>
      <bottom/>
      <diagonal/>
    </border>
    <border>
      <left/>
      <right style="hair">
        <color auto="1"/>
      </right>
      <top/>
      <bottom/>
      <diagonal/>
    </border>
    <border>
      <left style="hair">
        <color auto="1"/>
      </left>
      <right/>
      <top/>
      <bottom style="hair">
        <color auto="1"/>
      </bottom>
      <diagonal/>
    </border>
  </borders>
  <cellStyleXfs count="2">
    <xf numFmtId="0" fontId="0" fillId="0" borderId="0"/>
    <xf numFmtId="0" fontId="1" fillId="0" borderId="0"/>
  </cellStyleXfs>
  <cellXfs count="388">
    <xf numFmtId="0" fontId="0" fillId="0" borderId="0" xfId="0"/>
    <xf numFmtId="0" fontId="1" fillId="0" borderId="0" xfId="1" applyAlignment="1">
      <alignment wrapText="1"/>
    </xf>
    <xf numFmtId="0" fontId="2" fillId="0" borderId="0" xfId="1" applyFont="1" applyAlignment="1">
      <alignment wrapText="1"/>
    </xf>
    <xf numFmtId="0" fontId="1" fillId="0" borderId="0" xfId="1" applyAlignment="1" applyProtection="1">
      <alignment wrapText="1"/>
      <protection hidden="1"/>
    </xf>
    <xf numFmtId="0" fontId="1" fillId="0" borderId="0" xfId="1" applyAlignment="1" applyProtection="1">
      <alignment wrapText="1"/>
    </xf>
    <xf numFmtId="0" fontId="3" fillId="0" borderId="0" xfId="1" applyFont="1" applyAlignment="1">
      <alignment wrapText="1"/>
    </xf>
    <xf numFmtId="2" fontId="4" fillId="0" borderId="0" xfId="1" applyNumberFormat="1" applyFont="1" applyAlignment="1">
      <alignment wrapText="1"/>
    </xf>
    <xf numFmtId="0" fontId="4" fillId="0" borderId="0" xfId="1" applyFont="1" applyAlignment="1">
      <alignment wrapText="1"/>
    </xf>
    <xf numFmtId="0" fontId="4" fillId="0" borderId="1" xfId="1" applyFont="1" applyBorder="1" applyAlignment="1">
      <alignment horizontal="center" vertical="center" wrapText="1"/>
    </xf>
    <xf numFmtId="0" fontId="5" fillId="0" borderId="1" xfId="1" applyFont="1" applyBorder="1" applyAlignment="1">
      <alignment horizontal="center" vertical="center" wrapText="1"/>
    </xf>
    <xf numFmtId="0" fontId="4" fillId="0" borderId="1" xfId="1" applyFont="1" applyBorder="1" applyAlignment="1" applyProtection="1">
      <alignment horizontal="center" vertical="center" wrapText="1"/>
      <protection hidden="1"/>
    </xf>
    <xf numFmtId="2" fontId="4" fillId="0" borderId="1" xfId="1" applyNumberFormat="1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wrapText="1"/>
    </xf>
    <xf numFmtId="0" fontId="5" fillId="0" borderId="1" xfId="1" applyFont="1" applyBorder="1" applyAlignment="1">
      <alignment horizontal="center" wrapText="1"/>
    </xf>
    <xf numFmtId="0" fontId="4" fillId="0" borderId="1" xfId="1" applyFont="1" applyBorder="1" applyAlignment="1" applyProtection="1">
      <alignment horizontal="center" wrapText="1"/>
      <protection hidden="1"/>
    </xf>
    <xf numFmtId="0" fontId="4" fillId="0" borderId="1" xfId="1" applyFont="1" applyBorder="1" applyAlignment="1" applyProtection="1">
      <alignment horizontal="center" wrapText="1"/>
    </xf>
    <xf numFmtId="0" fontId="3" fillId="0" borderId="1" xfId="1" applyFont="1" applyBorder="1" applyAlignment="1">
      <alignment horizontal="center" vertical="center" wrapText="1"/>
    </xf>
    <xf numFmtId="0" fontId="7" fillId="0" borderId="1" xfId="1" applyFont="1" applyBorder="1" applyAlignment="1">
      <alignment horizontal="left" vertical="center" wrapText="1"/>
    </xf>
    <xf numFmtId="0" fontId="5" fillId="0" borderId="1" xfId="1" applyFont="1" applyBorder="1" applyAlignment="1">
      <alignment wrapText="1"/>
    </xf>
    <xf numFmtId="0" fontId="8" fillId="0" borderId="1" xfId="1" applyFont="1" applyBorder="1" applyAlignment="1">
      <alignment horizontal="left" vertical="center" wrapText="1"/>
    </xf>
    <xf numFmtId="0" fontId="4" fillId="0" borderId="1" xfId="1" applyFont="1" applyBorder="1" applyAlignment="1">
      <alignment wrapText="1"/>
    </xf>
    <xf numFmtId="0" fontId="7" fillId="2" borderId="1" xfId="1" applyFont="1" applyFill="1" applyBorder="1" applyAlignment="1">
      <alignment wrapText="1"/>
    </xf>
    <xf numFmtId="0" fontId="8" fillId="2" borderId="2" xfId="1" applyFont="1" applyFill="1" applyBorder="1" applyAlignment="1">
      <alignment wrapText="1"/>
    </xf>
    <xf numFmtId="0" fontId="8" fillId="2" borderId="1" xfId="1" applyFont="1" applyFill="1" applyBorder="1" applyAlignment="1">
      <alignment wrapText="1"/>
    </xf>
    <xf numFmtId="0" fontId="9" fillId="2" borderId="4" xfId="1" applyFont="1" applyFill="1" applyBorder="1" applyAlignment="1">
      <alignment wrapText="1"/>
    </xf>
    <xf numFmtId="2" fontId="7" fillId="2" borderId="4" xfId="1" applyNumberFormat="1" applyFont="1" applyFill="1" applyBorder="1" applyAlignment="1">
      <alignment wrapText="1"/>
    </xf>
    <xf numFmtId="0" fontId="7" fillId="2" borderId="2" xfId="1" applyFont="1" applyFill="1" applyBorder="1" applyAlignment="1">
      <alignment wrapText="1"/>
    </xf>
    <xf numFmtId="0" fontId="4" fillId="0" borderId="1" xfId="1" applyFont="1" applyBorder="1" applyAlignment="1" applyProtection="1">
      <alignment wrapText="1"/>
      <protection hidden="1"/>
    </xf>
    <xf numFmtId="0" fontId="4" fillId="0" borderId="1" xfId="1" applyFont="1" applyBorder="1" applyAlignment="1" applyProtection="1">
      <alignment wrapText="1"/>
    </xf>
    <xf numFmtId="0" fontId="3" fillId="0" borderId="1" xfId="1" applyFont="1" applyBorder="1" applyAlignment="1">
      <alignment wrapText="1"/>
    </xf>
    <xf numFmtId="2" fontId="4" fillId="0" borderId="1" xfId="1" applyNumberFormat="1" applyFont="1" applyBorder="1" applyAlignment="1">
      <alignment wrapText="1"/>
    </xf>
    <xf numFmtId="0" fontId="7" fillId="3" borderId="1" xfId="1" applyFont="1" applyFill="1" applyBorder="1" applyAlignment="1">
      <alignment horizontal="right" wrapText="1"/>
    </xf>
    <xf numFmtId="0" fontId="8" fillId="3" borderId="1" xfId="1" applyFont="1" applyFill="1" applyBorder="1" applyAlignment="1">
      <alignment wrapText="1"/>
    </xf>
    <xf numFmtId="0" fontId="8" fillId="3" borderId="1" xfId="1" applyFont="1" applyFill="1" applyBorder="1" applyAlignment="1">
      <alignment horizontal="right" wrapText="1"/>
    </xf>
    <xf numFmtId="0" fontId="7" fillId="3" borderId="1" xfId="1" applyFont="1" applyFill="1" applyBorder="1" applyAlignment="1" applyProtection="1">
      <alignment wrapText="1"/>
      <protection hidden="1"/>
    </xf>
    <xf numFmtId="0" fontId="7" fillId="3" borderId="1" xfId="1" applyFont="1" applyFill="1" applyBorder="1" applyAlignment="1" applyProtection="1">
      <alignment wrapText="1"/>
    </xf>
    <xf numFmtId="0" fontId="7" fillId="3" borderId="1" xfId="1" applyFont="1" applyFill="1" applyBorder="1" applyAlignment="1">
      <alignment wrapText="1"/>
    </xf>
    <xf numFmtId="0" fontId="9" fillId="3" borderId="1" xfId="1" applyFont="1" applyFill="1" applyBorder="1" applyAlignment="1">
      <alignment wrapText="1"/>
    </xf>
    <xf numFmtId="0" fontId="7" fillId="4" borderId="1" xfId="1" applyFont="1" applyFill="1" applyBorder="1" applyAlignment="1">
      <alignment wrapText="1"/>
    </xf>
    <xf numFmtId="0" fontId="8" fillId="4" borderId="2" xfId="1" applyFont="1" applyFill="1" applyBorder="1" applyAlignment="1">
      <alignment wrapText="1"/>
    </xf>
    <xf numFmtId="0" fontId="8" fillId="4" borderId="1" xfId="1" applyFont="1" applyFill="1" applyBorder="1" applyAlignment="1">
      <alignment wrapText="1"/>
    </xf>
    <xf numFmtId="0" fontId="9" fillId="4" borderId="4" xfId="1" applyFont="1" applyFill="1" applyBorder="1" applyAlignment="1">
      <alignment wrapText="1"/>
    </xf>
    <xf numFmtId="2" fontId="7" fillId="4" borderId="4" xfId="1" applyNumberFormat="1" applyFont="1" applyFill="1" applyBorder="1" applyAlignment="1">
      <alignment wrapText="1"/>
    </xf>
    <xf numFmtId="0" fontId="7" fillId="4" borderId="2" xfId="1" applyFont="1" applyFill="1" applyBorder="1" applyAlignment="1">
      <alignment wrapText="1"/>
    </xf>
    <xf numFmtId="0" fontId="4" fillId="0" borderId="1" xfId="1" applyFont="1" applyBorder="1" applyAlignment="1">
      <alignment vertical="center" wrapText="1"/>
    </xf>
    <xf numFmtId="0" fontId="5" fillId="0" borderId="1" xfId="1" applyFont="1" applyBorder="1" applyAlignment="1">
      <alignment vertical="center" wrapText="1"/>
    </xf>
    <xf numFmtId="0" fontId="4" fillId="0" borderId="1" xfId="1" applyFont="1" applyBorder="1" applyAlignment="1" applyProtection="1">
      <alignment vertical="center" wrapText="1"/>
      <protection hidden="1"/>
    </xf>
    <xf numFmtId="0" fontId="4" fillId="0" borderId="1" xfId="1" applyFont="1" applyBorder="1" applyAlignment="1" applyProtection="1">
      <alignment vertical="center" wrapText="1"/>
    </xf>
    <xf numFmtId="0" fontId="3" fillId="0" borderId="1" xfId="1" applyFont="1" applyBorder="1" applyAlignment="1">
      <alignment vertical="top" wrapText="1"/>
    </xf>
    <xf numFmtId="2" fontId="4" fillId="0" borderId="1" xfId="1" applyNumberFormat="1" applyFont="1" applyBorder="1" applyAlignment="1">
      <alignment vertical="top" wrapText="1"/>
    </xf>
    <xf numFmtId="0" fontId="0" fillId="0" borderId="0" xfId="0" applyFont="1"/>
    <xf numFmtId="0" fontId="7" fillId="3" borderId="1" xfId="1" applyFont="1" applyFill="1" applyBorder="1" applyAlignment="1">
      <alignment horizontal="right" vertical="center" wrapText="1"/>
    </xf>
    <xf numFmtId="0" fontId="8" fillId="3" borderId="1" xfId="1" applyFont="1" applyFill="1" applyBorder="1" applyAlignment="1">
      <alignment horizontal="right" vertical="center" wrapText="1"/>
    </xf>
    <xf numFmtId="2" fontId="4" fillId="3" borderId="1" xfId="1" applyNumberFormat="1" applyFont="1" applyFill="1" applyBorder="1" applyAlignment="1">
      <alignment wrapText="1"/>
    </xf>
    <xf numFmtId="0" fontId="7" fillId="5" borderId="1" xfId="1" applyFont="1" applyFill="1" applyBorder="1" applyAlignment="1">
      <alignment wrapText="1"/>
    </xf>
    <xf numFmtId="0" fontId="8" fillId="5" borderId="2" xfId="1" applyFont="1" applyFill="1" applyBorder="1" applyAlignment="1">
      <alignment wrapText="1"/>
    </xf>
    <xf numFmtId="0" fontId="8" fillId="5" borderId="1" xfId="1" applyFont="1" applyFill="1" applyBorder="1" applyAlignment="1">
      <alignment wrapText="1"/>
    </xf>
    <xf numFmtId="0" fontId="9" fillId="5" borderId="4" xfId="1" applyFont="1" applyFill="1" applyBorder="1" applyAlignment="1">
      <alignment wrapText="1"/>
    </xf>
    <xf numFmtId="2" fontId="7" fillId="5" borderId="4" xfId="1" applyNumberFormat="1" applyFont="1" applyFill="1" applyBorder="1" applyAlignment="1">
      <alignment wrapText="1"/>
    </xf>
    <xf numFmtId="0" fontId="7" fillId="5" borderId="2" xfId="1" applyFont="1" applyFill="1" applyBorder="1" applyAlignment="1">
      <alignment wrapText="1"/>
    </xf>
    <xf numFmtId="0" fontId="7" fillId="6" borderId="1" xfId="1" applyFont="1" applyFill="1" applyBorder="1" applyAlignment="1">
      <alignment wrapText="1"/>
    </xf>
    <xf numFmtId="0" fontId="8" fillId="6" borderId="2" xfId="1" applyFont="1" applyFill="1" applyBorder="1" applyAlignment="1">
      <alignment wrapText="1"/>
    </xf>
    <xf numFmtId="0" fontId="8" fillId="6" borderId="1" xfId="1" applyFont="1" applyFill="1" applyBorder="1" applyAlignment="1">
      <alignment wrapText="1"/>
    </xf>
    <xf numFmtId="0" fontId="9" fillId="6" borderId="4" xfId="1" applyFont="1" applyFill="1" applyBorder="1" applyAlignment="1">
      <alignment wrapText="1"/>
    </xf>
    <xf numFmtId="2" fontId="7" fillId="6" borderId="4" xfId="1" applyNumberFormat="1" applyFont="1" applyFill="1" applyBorder="1" applyAlignment="1">
      <alignment wrapText="1"/>
    </xf>
    <xf numFmtId="0" fontId="7" fillId="6" borderId="2" xfId="1" applyFont="1" applyFill="1" applyBorder="1" applyAlignment="1">
      <alignment wrapText="1"/>
    </xf>
    <xf numFmtId="0" fontId="4" fillId="0" borderId="1" xfId="1" applyFont="1" applyBorder="1" applyAlignment="1" applyProtection="1">
      <alignment horizontal="right" wrapText="1"/>
    </xf>
    <xf numFmtId="0" fontId="4" fillId="0" borderId="1" xfId="1" applyFont="1" applyBorder="1" applyAlignment="1">
      <alignment horizontal="right" wrapText="1"/>
    </xf>
    <xf numFmtId="0" fontId="7" fillId="7" borderId="1" xfId="1" applyFont="1" applyFill="1" applyBorder="1" applyAlignment="1">
      <alignment wrapText="1"/>
    </xf>
    <xf numFmtId="0" fontId="8" fillId="7" borderId="2" xfId="1" applyFont="1" applyFill="1" applyBorder="1" applyAlignment="1">
      <alignment wrapText="1"/>
    </xf>
    <xf numFmtId="0" fontId="8" fillId="7" borderId="1" xfId="1" applyFont="1" applyFill="1" applyBorder="1" applyAlignment="1">
      <alignment wrapText="1"/>
    </xf>
    <xf numFmtId="0" fontId="9" fillId="7" borderId="4" xfId="1" applyFont="1" applyFill="1" applyBorder="1" applyAlignment="1">
      <alignment wrapText="1"/>
    </xf>
    <xf numFmtId="2" fontId="7" fillId="7" borderId="4" xfId="1" applyNumberFormat="1" applyFont="1" applyFill="1" applyBorder="1" applyAlignment="1">
      <alignment wrapText="1"/>
    </xf>
    <xf numFmtId="0" fontId="7" fillId="7" borderId="2" xfId="1" applyFont="1" applyFill="1" applyBorder="1" applyAlignment="1">
      <alignment wrapText="1"/>
    </xf>
    <xf numFmtId="0" fontId="10" fillId="0" borderId="1" xfId="1" applyFont="1" applyBorder="1" applyAlignment="1">
      <alignment wrapText="1"/>
    </xf>
    <xf numFmtId="0" fontId="5" fillId="0" borderId="1" xfId="1" applyFont="1" applyBorder="1" applyAlignment="1">
      <alignment horizontal="left" wrapText="1"/>
    </xf>
    <xf numFmtId="0" fontId="7" fillId="8" borderId="1" xfId="1" applyFont="1" applyFill="1" applyBorder="1" applyAlignment="1">
      <alignment wrapText="1"/>
    </xf>
    <xf numFmtId="0" fontId="8" fillId="8" borderId="2" xfId="1" applyFont="1" applyFill="1" applyBorder="1" applyAlignment="1">
      <alignment wrapText="1"/>
    </xf>
    <xf numFmtId="0" fontId="8" fillId="8" borderId="1" xfId="1" applyFont="1" applyFill="1" applyBorder="1" applyAlignment="1">
      <alignment wrapText="1"/>
    </xf>
    <xf numFmtId="0" fontId="9" fillId="8" borderId="4" xfId="1" applyFont="1" applyFill="1" applyBorder="1" applyAlignment="1">
      <alignment wrapText="1"/>
    </xf>
    <xf numFmtId="2" fontId="7" fillId="8" borderId="4" xfId="1" applyNumberFormat="1" applyFont="1" applyFill="1" applyBorder="1" applyAlignment="1">
      <alignment wrapText="1"/>
    </xf>
    <xf numFmtId="0" fontId="7" fillId="8" borderId="2" xfId="1" applyFont="1" applyFill="1" applyBorder="1" applyAlignment="1">
      <alignment wrapText="1"/>
    </xf>
    <xf numFmtId="2" fontId="7" fillId="3" borderId="1" xfId="1" applyNumberFormat="1" applyFont="1" applyFill="1" applyBorder="1" applyAlignment="1">
      <alignment wrapText="1"/>
    </xf>
    <xf numFmtId="0" fontId="7" fillId="9" borderId="1" xfId="1" applyFont="1" applyFill="1" applyBorder="1" applyAlignment="1">
      <alignment wrapText="1"/>
    </xf>
    <xf numFmtId="0" fontId="8" fillId="9" borderId="2" xfId="1" applyFont="1" applyFill="1" applyBorder="1" applyAlignment="1">
      <alignment wrapText="1"/>
    </xf>
    <xf numFmtId="0" fontId="8" fillId="9" borderId="1" xfId="1" applyFont="1" applyFill="1" applyBorder="1" applyAlignment="1">
      <alignment wrapText="1"/>
    </xf>
    <xf numFmtId="0" fontId="9" fillId="9" borderId="4" xfId="1" applyFont="1" applyFill="1" applyBorder="1" applyAlignment="1">
      <alignment wrapText="1"/>
    </xf>
    <xf numFmtId="2" fontId="7" fillId="9" borderId="4" xfId="1" applyNumberFormat="1" applyFont="1" applyFill="1" applyBorder="1" applyAlignment="1">
      <alignment wrapText="1"/>
    </xf>
    <xf numFmtId="0" fontId="7" fillId="9" borderId="2" xfId="1" applyFont="1" applyFill="1" applyBorder="1" applyAlignment="1">
      <alignment wrapText="1"/>
    </xf>
    <xf numFmtId="0" fontId="11" fillId="0" borderId="1" xfId="1" applyFont="1" applyBorder="1" applyAlignment="1">
      <alignment wrapText="1"/>
    </xf>
    <xf numFmtId="0" fontId="12" fillId="0" borderId="1" xfId="1" applyFont="1" applyBorder="1" applyAlignment="1">
      <alignment wrapText="1"/>
    </xf>
    <xf numFmtId="2" fontId="13" fillId="0" borderId="1" xfId="1" applyNumberFormat="1" applyFont="1" applyBorder="1" applyAlignment="1">
      <alignment wrapText="1"/>
    </xf>
    <xf numFmtId="0" fontId="14" fillId="0" borderId="1" xfId="1" applyFont="1" applyBorder="1" applyAlignment="1">
      <alignment wrapText="1"/>
    </xf>
    <xf numFmtId="0" fontId="7" fillId="10" borderId="1" xfId="1" applyFont="1" applyFill="1" applyBorder="1" applyAlignment="1">
      <alignment wrapText="1"/>
    </xf>
    <xf numFmtId="0" fontId="8" fillId="10" borderId="2" xfId="1" applyFont="1" applyFill="1" applyBorder="1" applyAlignment="1">
      <alignment wrapText="1"/>
    </xf>
    <xf numFmtId="0" fontId="8" fillId="10" borderId="1" xfId="1" applyFont="1" applyFill="1" applyBorder="1" applyAlignment="1">
      <alignment wrapText="1"/>
    </xf>
    <xf numFmtId="0" fontId="9" fillId="10" borderId="4" xfId="1" applyFont="1" applyFill="1" applyBorder="1" applyAlignment="1">
      <alignment wrapText="1"/>
    </xf>
    <xf numFmtId="2" fontId="7" fillId="10" borderId="4" xfId="1" applyNumberFormat="1" applyFont="1" applyFill="1" applyBorder="1" applyAlignment="1">
      <alignment wrapText="1"/>
    </xf>
    <xf numFmtId="0" fontId="7" fillId="10" borderId="2" xfId="1" applyFont="1" applyFill="1" applyBorder="1" applyAlignment="1">
      <alignment wrapText="1"/>
    </xf>
    <xf numFmtId="0" fontId="7" fillId="11" borderId="1" xfId="1" applyFont="1" applyFill="1" applyBorder="1" applyAlignment="1">
      <alignment wrapText="1"/>
    </xf>
    <xf numFmtId="0" fontId="8" fillId="11" borderId="2" xfId="1" applyFont="1" applyFill="1" applyBorder="1" applyAlignment="1">
      <alignment wrapText="1"/>
    </xf>
    <xf numFmtId="0" fontId="8" fillId="11" borderId="1" xfId="1" applyFont="1" applyFill="1" applyBorder="1" applyAlignment="1">
      <alignment wrapText="1"/>
    </xf>
    <xf numFmtId="0" fontId="9" fillId="11" borderId="4" xfId="1" applyFont="1" applyFill="1" applyBorder="1" applyAlignment="1">
      <alignment wrapText="1"/>
    </xf>
    <xf numFmtId="2" fontId="7" fillId="11" borderId="4" xfId="1" applyNumberFormat="1" applyFont="1" applyFill="1" applyBorder="1" applyAlignment="1">
      <alignment wrapText="1"/>
    </xf>
    <xf numFmtId="0" fontId="7" fillId="11" borderId="2" xfId="1" applyFont="1" applyFill="1" applyBorder="1" applyAlignment="1">
      <alignment wrapText="1"/>
    </xf>
    <xf numFmtId="0" fontId="7" fillId="3" borderId="1" xfId="1" applyFont="1" applyFill="1" applyBorder="1" applyAlignment="1">
      <alignment horizontal="center" wrapText="1"/>
    </xf>
    <xf numFmtId="0" fontId="15" fillId="0" borderId="0" xfId="0" applyFont="1"/>
    <xf numFmtId="0" fontId="5" fillId="0" borderId="0" xfId="0" applyFont="1"/>
    <xf numFmtId="0" fontId="16" fillId="0" borderId="0" xfId="0" applyFont="1"/>
    <xf numFmtId="2" fontId="0" fillId="0" borderId="0" xfId="0" applyNumberFormat="1" applyFont="1"/>
    <xf numFmtId="0" fontId="7" fillId="12" borderId="1" xfId="1" applyFont="1" applyFill="1" applyBorder="1" applyAlignment="1">
      <alignment wrapText="1"/>
    </xf>
    <xf numFmtId="0" fontId="8" fillId="12" borderId="1" xfId="1" applyFont="1" applyFill="1" applyBorder="1" applyAlignment="1">
      <alignment horizontal="left" vertical="center" wrapText="1"/>
    </xf>
    <xf numFmtId="0" fontId="8" fillId="12" borderId="1" xfId="1" applyFont="1" applyFill="1" applyBorder="1" applyAlignment="1">
      <alignment wrapText="1"/>
    </xf>
    <xf numFmtId="0" fontId="13" fillId="0" borderId="1" xfId="1" applyFont="1" applyBorder="1" applyAlignment="1">
      <alignment wrapText="1"/>
    </xf>
    <xf numFmtId="0" fontId="17" fillId="0" borderId="0" xfId="0" applyFont="1"/>
    <xf numFmtId="0" fontId="1" fillId="0" borderId="1" xfId="1" applyBorder="1" applyAlignment="1" applyProtection="1">
      <alignment wrapText="1"/>
      <protection hidden="1"/>
    </xf>
    <xf numFmtId="0" fontId="1" fillId="0" borderId="1" xfId="1" applyBorder="1" applyAlignment="1" applyProtection="1">
      <alignment wrapText="1"/>
    </xf>
    <xf numFmtId="0" fontId="1" fillId="0" borderId="1" xfId="1" applyBorder="1" applyAlignment="1">
      <alignment wrapText="1"/>
    </xf>
    <xf numFmtId="0" fontId="2" fillId="0" borderId="1" xfId="1" applyFont="1" applyBorder="1" applyAlignment="1">
      <alignment wrapText="1"/>
    </xf>
    <xf numFmtId="0" fontId="4" fillId="0" borderId="0" xfId="1" applyFont="1" applyBorder="1" applyAlignment="1">
      <alignment wrapText="1"/>
    </xf>
    <xf numFmtId="0" fontId="4" fillId="0" borderId="0" xfId="1" applyFont="1" applyBorder="1" applyAlignment="1" applyProtection="1">
      <alignment wrapText="1"/>
      <protection hidden="1"/>
    </xf>
    <xf numFmtId="0" fontId="4" fillId="0" borderId="0" xfId="1" applyFont="1" applyBorder="1" applyAlignment="1" applyProtection="1">
      <alignment wrapText="1"/>
    </xf>
    <xf numFmtId="0" fontId="8" fillId="3" borderId="1" xfId="1" applyFont="1" applyFill="1" applyBorder="1" applyAlignment="1">
      <alignment horizontal="center" wrapText="1"/>
    </xf>
    <xf numFmtId="0" fontId="18" fillId="3" borderId="1" xfId="1" applyFont="1" applyFill="1" applyBorder="1" applyAlignment="1">
      <alignment horizontal="right" wrapText="1"/>
    </xf>
    <xf numFmtId="0" fontId="5" fillId="13" borderId="1" xfId="1" applyFont="1" applyFill="1" applyBorder="1" applyAlignment="1">
      <alignment vertical="top" wrapText="1"/>
    </xf>
    <xf numFmtId="0" fontId="4" fillId="13" borderId="1" xfId="1" applyFont="1" applyFill="1" applyBorder="1" applyAlignment="1">
      <alignment wrapText="1"/>
    </xf>
    <xf numFmtId="0" fontId="5" fillId="13" borderId="1" xfId="1" applyFont="1" applyFill="1" applyBorder="1" applyAlignment="1">
      <alignment wrapText="1"/>
    </xf>
    <xf numFmtId="0" fontId="18" fillId="13" borderId="1" xfId="1" applyFont="1" applyFill="1" applyBorder="1" applyAlignment="1">
      <alignment horizontal="right" wrapText="1"/>
    </xf>
    <xf numFmtId="0" fontId="7" fillId="0" borderId="1" xfId="1" applyFont="1" applyBorder="1" applyAlignment="1">
      <alignment horizontal="center" wrapText="1"/>
    </xf>
    <xf numFmtId="164" fontId="13" fillId="0" borderId="1" xfId="1" applyNumberFormat="1" applyFont="1" applyBorder="1" applyAlignment="1">
      <alignment horizontal="right" wrapText="1"/>
    </xf>
    <xf numFmtId="0" fontId="9" fillId="0" borderId="1" xfId="1" applyFont="1" applyBorder="1" applyAlignment="1">
      <alignment wrapText="1"/>
    </xf>
    <xf numFmtId="0" fontId="7" fillId="0" borderId="1" xfId="1" applyFont="1" applyBorder="1" applyAlignment="1">
      <alignment wrapText="1"/>
    </xf>
    <xf numFmtId="0" fontId="8" fillId="0" borderId="2" xfId="1" applyFont="1" applyBorder="1" applyAlignment="1">
      <alignment horizontal="left" vertical="center" wrapText="1"/>
    </xf>
    <xf numFmtId="0" fontId="7" fillId="13" borderId="3" xfId="1" applyFont="1" applyFill="1" applyBorder="1" applyAlignment="1">
      <alignment horizontal="left" vertical="center" wrapText="1"/>
    </xf>
    <xf numFmtId="0" fontId="7" fillId="0" borderId="4" xfId="1" applyFont="1" applyBorder="1" applyAlignment="1">
      <alignment horizontal="left" vertical="center" wrapText="1"/>
    </xf>
    <xf numFmtId="0" fontId="9" fillId="0" borderId="4" xfId="1" applyFont="1" applyBorder="1" applyAlignment="1">
      <alignment horizontal="left" vertical="center" wrapText="1"/>
    </xf>
    <xf numFmtId="2" fontId="7" fillId="0" borderId="4" xfId="1" applyNumberFormat="1" applyFont="1" applyBorder="1" applyAlignment="1">
      <alignment horizontal="left" vertical="center" wrapText="1"/>
    </xf>
    <xf numFmtId="0" fontId="7" fillId="0" borderId="2" xfId="1" applyFont="1" applyBorder="1" applyAlignment="1">
      <alignment horizontal="left" vertical="center" wrapText="1"/>
    </xf>
    <xf numFmtId="0" fontId="5" fillId="13" borderId="5" xfId="1" applyFont="1" applyFill="1" applyBorder="1" applyAlignment="1">
      <alignment horizontal="left" vertical="top" wrapText="1"/>
    </xf>
    <xf numFmtId="0" fontId="5" fillId="13" borderId="5" xfId="1" applyFont="1" applyFill="1" applyBorder="1" applyAlignment="1">
      <alignment horizontal="left" vertical="center" wrapText="1"/>
    </xf>
    <xf numFmtId="0" fontId="4" fillId="13" borderId="7" xfId="1" applyFont="1" applyFill="1" applyBorder="1" applyAlignment="1">
      <alignment wrapText="1"/>
    </xf>
    <xf numFmtId="0" fontId="4" fillId="0" borderId="7" xfId="1" applyFont="1" applyBorder="1" applyAlignment="1" applyProtection="1">
      <alignment wrapText="1"/>
      <protection hidden="1"/>
    </xf>
    <xf numFmtId="0" fontId="4" fillId="0" borderId="7" xfId="1" applyFont="1" applyBorder="1" applyAlignment="1" applyProtection="1">
      <alignment wrapText="1"/>
    </xf>
    <xf numFmtId="0" fontId="4" fillId="0" borderId="8" xfId="1" applyFont="1" applyBorder="1" applyAlignment="1">
      <alignment wrapText="1"/>
    </xf>
    <xf numFmtId="0" fontId="18" fillId="0" borderId="1" xfId="1" applyFont="1" applyBorder="1" applyAlignment="1">
      <alignment horizontal="right" wrapText="1"/>
    </xf>
    <xf numFmtId="164" fontId="7" fillId="3" borderId="1" xfId="1" applyNumberFormat="1" applyFont="1" applyFill="1" applyBorder="1" applyAlignment="1">
      <alignment wrapText="1"/>
    </xf>
    <xf numFmtId="10" fontId="0" fillId="0" borderId="0" xfId="0" applyNumberFormat="1" applyFont="1"/>
    <xf numFmtId="0" fontId="7" fillId="14" borderId="1" xfId="1" applyFont="1" applyFill="1" applyBorder="1" applyAlignment="1">
      <alignment horizontal="center" wrapText="1"/>
    </xf>
    <xf numFmtId="0" fontId="8" fillId="14" borderId="1" xfId="1" applyFont="1" applyFill="1" applyBorder="1" applyAlignment="1">
      <alignment wrapText="1"/>
    </xf>
    <xf numFmtId="0" fontId="8" fillId="14" borderId="1" xfId="1" applyFont="1" applyFill="1" applyBorder="1" applyAlignment="1">
      <alignment horizontal="center" wrapText="1"/>
    </xf>
    <xf numFmtId="0" fontId="7" fillId="14" borderId="1" xfId="1" applyFont="1" applyFill="1" applyBorder="1" applyAlignment="1" applyProtection="1">
      <alignment wrapText="1"/>
      <protection hidden="1"/>
    </xf>
    <xf numFmtId="0" fontId="7" fillId="14" borderId="1" xfId="1" applyFont="1" applyFill="1" applyBorder="1" applyAlignment="1" applyProtection="1">
      <alignment wrapText="1"/>
    </xf>
    <xf numFmtId="164" fontId="7" fillId="14" borderId="1" xfId="1" applyNumberFormat="1" applyFont="1" applyFill="1" applyBorder="1" applyAlignment="1">
      <alignment wrapText="1"/>
    </xf>
    <xf numFmtId="0" fontId="9" fillId="14" borderId="1" xfId="1" applyFont="1" applyFill="1" applyBorder="1" applyAlignment="1">
      <alignment wrapText="1"/>
    </xf>
    <xf numFmtId="0" fontId="7" fillId="14" borderId="1" xfId="1" applyFont="1" applyFill="1" applyBorder="1" applyAlignment="1">
      <alignment wrapText="1"/>
    </xf>
    <xf numFmtId="0" fontId="5" fillId="0" borderId="0" xfId="1" applyFont="1" applyAlignment="1">
      <alignment wrapText="1"/>
    </xf>
    <xf numFmtId="2" fontId="7" fillId="0" borderId="1" xfId="1" applyNumberFormat="1" applyFont="1" applyBorder="1" applyAlignment="1">
      <alignment horizontal="left" vertical="center" wrapText="1"/>
    </xf>
    <xf numFmtId="0" fontId="7" fillId="15" borderId="1" xfId="1" applyFont="1" applyFill="1" applyBorder="1" applyAlignment="1">
      <alignment wrapText="1"/>
    </xf>
    <xf numFmtId="11" fontId="8" fillId="15" borderId="1" xfId="1" applyNumberFormat="1" applyFont="1" applyFill="1" applyBorder="1" applyAlignment="1">
      <alignment horizontal="left" vertical="center" wrapText="1"/>
    </xf>
    <xf numFmtId="0" fontId="8" fillId="15" borderId="1" xfId="1" applyFont="1" applyFill="1" applyBorder="1" applyAlignment="1">
      <alignment wrapText="1"/>
    </xf>
    <xf numFmtId="11" fontId="7" fillId="15" borderId="1" xfId="1" applyNumberFormat="1" applyFont="1" applyFill="1" applyBorder="1" applyAlignment="1">
      <alignment horizontal="left" vertical="center" wrapText="1"/>
    </xf>
    <xf numFmtId="2" fontId="7" fillId="15" borderId="1" xfId="1" applyNumberFormat="1" applyFont="1" applyFill="1" applyBorder="1" applyAlignment="1">
      <alignment horizontal="left" vertical="center" wrapText="1"/>
    </xf>
    <xf numFmtId="0" fontId="19" fillId="0" borderId="1" xfId="1" applyFont="1" applyBorder="1" applyAlignment="1">
      <alignment wrapText="1"/>
    </xf>
    <xf numFmtId="0" fontId="4" fillId="0" borderId="0" xfId="1" applyFont="1" applyAlignment="1">
      <alignment wrapText="1" shrinkToFit="1"/>
    </xf>
    <xf numFmtId="0" fontId="7" fillId="16" borderId="1" xfId="1" applyFont="1" applyFill="1" applyBorder="1" applyAlignment="1">
      <alignment wrapText="1"/>
    </xf>
    <xf numFmtId="0" fontId="8" fillId="16" borderId="1" xfId="1" applyFont="1" applyFill="1" applyBorder="1" applyAlignment="1">
      <alignment horizontal="left" vertical="center" wrapText="1"/>
    </xf>
    <xf numFmtId="0" fontId="8" fillId="16" borderId="1" xfId="1" applyFont="1" applyFill="1" applyBorder="1" applyAlignment="1">
      <alignment wrapText="1"/>
    </xf>
    <xf numFmtId="0" fontId="7" fillId="16" borderId="1" xfId="1" applyFont="1" applyFill="1" applyBorder="1" applyAlignment="1">
      <alignment horizontal="left" vertical="center" wrapText="1"/>
    </xf>
    <xf numFmtId="2" fontId="7" fillId="16" borderId="1" xfId="1" applyNumberFormat="1" applyFont="1" applyFill="1" applyBorder="1" applyAlignment="1">
      <alignment horizontal="left" vertical="center" wrapText="1"/>
    </xf>
    <xf numFmtId="0" fontId="7" fillId="17" borderId="1" xfId="1" applyFont="1" applyFill="1" applyBorder="1" applyAlignment="1">
      <alignment wrapText="1"/>
    </xf>
    <xf numFmtId="0" fontId="8" fillId="17" borderId="1" xfId="1" applyFont="1" applyFill="1" applyBorder="1" applyAlignment="1">
      <alignment horizontal="left" vertical="center" wrapText="1"/>
    </xf>
    <xf numFmtId="0" fontId="8" fillId="17" borderId="1" xfId="1" applyFont="1" applyFill="1" applyBorder="1" applyAlignment="1">
      <alignment wrapText="1"/>
    </xf>
    <xf numFmtId="0" fontId="7" fillId="17" borderId="1" xfId="1" applyFont="1" applyFill="1" applyBorder="1" applyAlignment="1">
      <alignment horizontal="left" vertical="center" wrapText="1"/>
    </xf>
    <xf numFmtId="2" fontId="7" fillId="17" borderId="1" xfId="1" applyNumberFormat="1" applyFont="1" applyFill="1" applyBorder="1" applyAlignment="1">
      <alignment horizontal="left" vertical="center" wrapText="1"/>
    </xf>
    <xf numFmtId="0" fontId="4" fillId="0" borderId="1" xfId="1" applyFont="1" applyBorder="1" applyAlignment="1">
      <alignment horizontal="left" wrapText="1"/>
    </xf>
    <xf numFmtId="0" fontId="3" fillId="0" borderId="1" xfId="1" applyFont="1" applyBorder="1" applyAlignment="1">
      <alignment horizontal="right" wrapText="1"/>
    </xf>
    <xf numFmtId="0" fontId="0" fillId="0" borderId="1" xfId="0" applyFont="1" applyBorder="1"/>
    <xf numFmtId="2" fontId="4" fillId="0" borderId="1" xfId="1" applyNumberFormat="1" applyFont="1" applyBorder="1" applyAlignment="1">
      <alignment horizontal="right" wrapText="1"/>
    </xf>
    <xf numFmtId="0" fontId="20" fillId="0" borderId="0" xfId="1" applyFont="1" applyAlignment="1">
      <alignment wrapText="1"/>
    </xf>
    <xf numFmtId="0" fontId="5" fillId="0" borderId="1" xfId="1" applyFont="1" applyBorder="1" applyAlignment="1">
      <alignment horizontal="right" wrapText="1"/>
    </xf>
    <xf numFmtId="0" fontId="4" fillId="18" borderId="1" xfId="1" applyFont="1" applyFill="1" applyBorder="1" applyAlignment="1">
      <alignment wrapText="1"/>
    </xf>
    <xf numFmtId="0" fontId="5" fillId="18" borderId="1" xfId="1" applyFont="1" applyFill="1" applyBorder="1" applyAlignment="1">
      <alignment wrapText="1"/>
    </xf>
    <xf numFmtId="0" fontId="13" fillId="18" borderId="1" xfId="1" applyFont="1" applyFill="1" applyBorder="1" applyAlignment="1">
      <alignment wrapText="1"/>
    </xf>
    <xf numFmtId="0" fontId="7" fillId="14" borderId="1" xfId="1" applyFont="1" applyFill="1" applyBorder="1" applyAlignment="1">
      <alignment wrapText="1" shrinkToFit="1"/>
    </xf>
    <xf numFmtId="0" fontId="8" fillId="14" borderId="1" xfId="1" applyFont="1" applyFill="1" applyBorder="1" applyAlignment="1">
      <alignment wrapText="1" shrinkToFit="1"/>
    </xf>
    <xf numFmtId="0" fontId="7" fillId="14" borderId="1" xfId="1" applyFont="1" applyFill="1" applyBorder="1" applyAlignment="1" applyProtection="1">
      <alignment wrapText="1" shrinkToFit="1"/>
      <protection hidden="1"/>
    </xf>
    <xf numFmtId="0" fontId="7" fillId="14" borderId="1" xfId="1" applyFont="1" applyFill="1" applyBorder="1" applyAlignment="1" applyProtection="1">
      <alignment wrapText="1" shrinkToFit="1"/>
    </xf>
    <xf numFmtId="0" fontId="9" fillId="14" borderId="1" xfId="1" applyFont="1" applyFill="1" applyBorder="1" applyAlignment="1">
      <alignment wrapText="1" shrinkToFit="1"/>
    </xf>
    <xf numFmtId="0" fontId="5" fillId="0" borderId="0" xfId="1" applyFont="1" applyBorder="1" applyAlignment="1">
      <alignment wrapText="1"/>
    </xf>
    <xf numFmtId="0" fontId="3" fillId="0" borderId="0" xfId="1" applyFont="1" applyBorder="1" applyAlignment="1">
      <alignment wrapText="1"/>
    </xf>
    <xf numFmtId="2" fontId="4" fillId="0" borderId="0" xfId="1" applyNumberFormat="1" applyFont="1" applyBorder="1" applyAlignment="1">
      <alignment wrapText="1"/>
    </xf>
    <xf numFmtId="2" fontId="7" fillId="14" borderId="1" xfId="1" applyNumberFormat="1" applyFont="1" applyFill="1" applyBorder="1" applyAlignment="1">
      <alignment wrapText="1"/>
    </xf>
    <xf numFmtId="2" fontId="8" fillId="14" borderId="1" xfId="1" applyNumberFormat="1" applyFont="1" applyFill="1" applyBorder="1" applyAlignment="1">
      <alignment wrapText="1"/>
    </xf>
    <xf numFmtId="2" fontId="9" fillId="14" borderId="1" xfId="1" applyNumberFormat="1" applyFont="1" applyFill="1" applyBorder="1" applyAlignment="1">
      <alignment wrapText="1"/>
    </xf>
    <xf numFmtId="0" fontId="4" fillId="0" borderId="0" xfId="1" applyFont="1" applyAlignment="1" applyProtection="1">
      <alignment wrapText="1"/>
      <protection hidden="1"/>
    </xf>
    <xf numFmtId="0" fontId="4" fillId="0" borderId="0" xfId="1" applyFont="1" applyAlignment="1" applyProtection="1">
      <alignment wrapText="1"/>
    </xf>
    <xf numFmtId="0" fontId="21" fillId="14" borderId="3" xfId="1" applyFont="1" applyFill="1" applyBorder="1" applyAlignment="1">
      <alignment wrapText="1"/>
    </xf>
    <xf numFmtId="0" fontId="22" fillId="14" borderId="2" xfId="1" applyFont="1" applyFill="1" applyBorder="1" applyAlignment="1">
      <alignment wrapText="1"/>
    </xf>
    <xf numFmtId="0" fontId="8" fillId="14" borderId="3" xfId="1" applyFont="1" applyFill="1" applyBorder="1" applyAlignment="1">
      <alignment wrapText="1"/>
    </xf>
    <xf numFmtId="0" fontId="21" fillId="14" borderId="4" xfId="1" applyFont="1" applyFill="1" applyBorder="1" applyAlignment="1">
      <alignment wrapText="1"/>
    </xf>
    <xf numFmtId="0" fontId="21" fillId="14" borderId="4" xfId="1" applyFont="1" applyFill="1" applyBorder="1" applyAlignment="1" applyProtection="1">
      <alignment wrapText="1"/>
      <protection hidden="1"/>
    </xf>
    <xf numFmtId="0" fontId="21" fillId="14" borderId="4" xfId="1" applyFont="1" applyFill="1" applyBorder="1" applyAlignment="1" applyProtection="1">
      <alignment wrapText="1"/>
    </xf>
    <xf numFmtId="0" fontId="23" fillId="14" borderId="4" xfId="1" applyFont="1" applyFill="1" applyBorder="1" applyAlignment="1">
      <alignment wrapText="1"/>
    </xf>
    <xf numFmtId="2" fontId="21" fillId="14" borderId="4" xfId="1" applyNumberFormat="1" applyFont="1" applyFill="1" applyBorder="1" applyAlignment="1">
      <alignment wrapText="1"/>
    </xf>
    <xf numFmtId="0" fontId="21" fillId="14" borderId="2" xfId="1" applyFont="1" applyFill="1" applyBorder="1" applyAlignment="1">
      <alignment wrapText="1"/>
    </xf>
    <xf numFmtId="0" fontId="24" fillId="0" borderId="1" xfId="1" applyFont="1" applyBorder="1" applyAlignment="1">
      <alignment horizontal="center" vertical="center" wrapText="1"/>
    </xf>
    <xf numFmtId="0" fontId="25" fillId="12" borderId="1" xfId="1" applyFont="1" applyFill="1" applyBorder="1" applyAlignment="1">
      <alignment vertical="top" wrapText="1"/>
    </xf>
    <xf numFmtId="0" fontId="2" fillId="0" borderId="1" xfId="1" applyFont="1" applyBorder="1" applyAlignment="1">
      <alignment horizontal="center" vertical="center" wrapText="1"/>
    </xf>
    <xf numFmtId="2" fontId="26" fillId="13" borderId="1" xfId="1" applyNumberFormat="1" applyFont="1" applyFill="1" applyBorder="1" applyAlignment="1">
      <alignment horizontal="center" vertical="center" wrapText="1"/>
    </xf>
    <xf numFmtId="0" fontId="24" fillId="12" borderId="1" xfId="1" applyFont="1" applyFill="1" applyBorder="1" applyAlignment="1">
      <alignment vertical="top" wrapText="1"/>
    </xf>
    <xf numFmtId="0" fontId="25" fillId="0" borderId="1" xfId="1" applyFont="1" applyBorder="1" applyAlignment="1">
      <alignment wrapText="1"/>
    </xf>
    <xf numFmtId="0" fontId="24" fillId="0" borderId="1" xfId="1" applyFont="1" applyBorder="1" applyAlignment="1">
      <alignment wrapText="1"/>
    </xf>
    <xf numFmtId="0" fontId="27" fillId="0" borderId="1" xfId="1" applyFont="1" applyBorder="1" applyAlignment="1">
      <alignment wrapText="1"/>
    </xf>
    <xf numFmtId="2" fontId="26" fillId="0" borderId="1" xfId="1" applyNumberFormat="1" applyFont="1" applyBorder="1" applyAlignment="1">
      <alignment wrapText="1"/>
    </xf>
    <xf numFmtId="0" fontId="24" fillId="2" borderId="1" xfId="1" applyFont="1" applyFill="1" applyBorder="1" applyAlignment="1">
      <alignment wrapText="1"/>
    </xf>
    <xf numFmtId="0" fontId="2" fillId="2" borderId="1" xfId="1" applyFont="1" applyFill="1" applyBorder="1" applyAlignment="1">
      <alignment wrapText="1"/>
    </xf>
    <xf numFmtId="0" fontId="28" fillId="0" borderId="1" xfId="1" applyFont="1" applyBorder="1" applyAlignment="1">
      <alignment wrapText="1"/>
    </xf>
    <xf numFmtId="0" fontId="24" fillId="4" borderId="1" xfId="1" applyFont="1" applyFill="1" applyBorder="1" applyAlignment="1">
      <alignment wrapText="1"/>
    </xf>
    <xf numFmtId="0" fontId="2" fillId="4" borderId="1" xfId="1" applyFont="1" applyFill="1" applyBorder="1" applyAlignment="1">
      <alignment wrapText="1"/>
    </xf>
    <xf numFmtId="0" fontId="24" fillId="5" borderId="1" xfId="1" applyFont="1" applyFill="1" applyBorder="1" applyAlignment="1">
      <alignment wrapText="1"/>
    </xf>
    <xf numFmtId="0" fontId="2" fillId="5" borderId="1" xfId="1" applyFont="1" applyFill="1" applyBorder="1" applyAlignment="1">
      <alignment wrapText="1"/>
    </xf>
    <xf numFmtId="0" fontId="24" fillId="6" borderId="1" xfId="1" applyFont="1" applyFill="1" applyBorder="1" applyAlignment="1">
      <alignment wrapText="1"/>
    </xf>
    <xf numFmtId="0" fontId="2" fillId="6" borderId="1" xfId="1" applyFont="1" applyFill="1" applyBorder="1" applyAlignment="1">
      <alignment wrapText="1"/>
    </xf>
    <xf numFmtId="0" fontId="26" fillId="0" borderId="0" xfId="1" applyFont="1" applyAlignment="1">
      <alignment wrapText="1"/>
    </xf>
    <xf numFmtId="0" fontId="24" fillId="7" borderId="1" xfId="1" applyFont="1" applyFill="1" applyBorder="1" applyAlignment="1">
      <alignment wrapText="1"/>
    </xf>
    <xf numFmtId="0" fontId="2" fillId="7" borderId="1" xfId="1" applyFont="1" applyFill="1" applyBorder="1" applyAlignment="1">
      <alignment wrapText="1"/>
    </xf>
    <xf numFmtId="0" fontId="24" fillId="8" borderId="1" xfId="1" applyFont="1" applyFill="1" applyBorder="1" applyAlignment="1">
      <alignment wrapText="1"/>
    </xf>
    <xf numFmtId="0" fontId="2" fillId="8" borderId="1" xfId="1" applyFont="1" applyFill="1" applyBorder="1" applyAlignment="1">
      <alignment wrapText="1"/>
    </xf>
    <xf numFmtId="2" fontId="28" fillId="0" borderId="1" xfId="1" applyNumberFormat="1" applyFont="1" applyBorder="1" applyAlignment="1">
      <alignment wrapText="1"/>
    </xf>
    <xf numFmtId="0" fontId="24" fillId="9" borderId="1" xfId="1" applyFont="1" applyFill="1" applyBorder="1" applyAlignment="1">
      <alignment wrapText="1"/>
    </xf>
    <xf numFmtId="0" fontId="2" fillId="9" borderId="1" xfId="1" applyFont="1" applyFill="1" applyBorder="1" applyAlignment="1">
      <alignment wrapText="1"/>
    </xf>
    <xf numFmtId="0" fontId="24" fillId="10" borderId="1" xfId="1" applyFont="1" applyFill="1" applyBorder="1" applyAlignment="1">
      <alignment wrapText="1"/>
    </xf>
    <xf numFmtId="0" fontId="2" fillId="10" borderId="1" xfId="1" applyFont="1" applyFill="1" applyBorder="1" applyAlignment="1">
      <alignment wrapText="1"/>
    </xf>
    <xf numFmtId="0" fontId="24" fillId="11" borderId="1" xfId="1" applyFont="1" applyFill="1" applyBorder="1" applyAlignment="1">
      <alignment wrapText="1"/>
    </xf>
    <xf numFmtId="0" fontId="2" fillId="11" borderId="1" xfId="1" applyFont="1" applyFill="1" applyBorder="1" applyAlignment="1">
      <alignment wrapText="1"/>
    </xf>
    <xf numFmtId="0" fontId="24" fillId="19" borderId="1" xfId="1" applyFont="1" applyFill="1" applyBorder="1" applyAlignment="1">
      <alignment wrapText="1"/>
    </xf>
    <xf numFmtId="0" fontId="2" fillId="19" borderId="1" xfId="1" applyFont="1" applyFill="1" applyBorder="1" applyAlignment="1">
      <alignment wrapText="1"/>
    </xf>
    <xf numFmtId="0" fontId="29" fillId="3" borderId="1" xfId="1" applyFont="1" applyFill="1" applyBorder="1" applyAlignment="1">
      <alignment wrapText="1"/>
    </xf>
    <xf numFmtId="0" fontId="30" fillId="3" borderId="1" xfId="1" applyFont="1" applyFill="1" applyBorder="1" applyAlignment="1">
      <alignment wrapText="1"/>
    </xf>
    <xf numFmtId="0" fontId="31" fillId="3" borderId="1" xfId="1" applyFont="1" applyFill="1" applyBorder="1" applyAlignment="1">
      <alignment wrapText="1"/>
    </xf>
    <xf numFmtId="0" fontId="29" fillId="3" borderId="1" xfId="1" applyFont="1" applyFill="1" applyBorder="1" applyAlignment="1">
      <alignment horizontal="right" wrapText="1"/>
    </xf>
    <xf numFmtId="2" fontId="29" fillId="3" borderId="1" xfId="1" applyNumberFormat="1" applyFont="1" applyFill="1" applyBorder="1" applyAlignment="1">
      <alignment wrapText="1"/>
    </xf>
    <xf numFmtId="0" fontId="23" fillId="3" borderId="1" xfId="1" applyFont="1" applyFill="1" applyBorder="1" applyAlignment="1">
      <alignment wrapText="1"/>
    </xf>
    <xf numFmtId="0" fontId="21" fillId="3" borderId="1" xfId="1" applyFont="1" applyFill="1" applyBorder="1" applyAlignment="1">
      <alignment wrapText="1"/>
    </xf>
    <xf numFmtId="0" fontId="29" fillId="14" borderId="3" xfId="1" applyFont="1" applyFill="1" applyBorder="1" applyAlignment="1">
      <alignment wrapText="1"/>
    </xf>
    <xf numFmtId="0" fontId="25" fillId="0" borderId="0" xfId="1" applyFont="1" applyAlignment="1">
      <alignment wrapText="1"/>
    </xf>
    <xf numFmtId="0" fontId="31" fillId="14" borderId="3" xfId="1" applyFont="1" applyFill="1" applyBorder="1" applyAlignment="1">
      <alignment wrapText="1"/>
    </xf>
    <xf numFmtId="0" fontId="29" fillId="14" borderId="4" xfId="1" applyFont="1" applyFill="1" applyBorder="1" applyAlignment="1">
      <alignment wrapText="1"/>
    </xf>
    <xf numFmtId="0" fontId="23" fillId="14" borderId="2" xfId="1" applyFont="1" applyFill="1" applyBorder="1" applyAlignment="1">
      <alignment wrapText="1"/>
    </xf>
    <xf numFmtId="2" fontId="21" fillId="14" borderId="2" xfId="1" applyNumberFormat="1" applyFont="1" applyFill="1" applyBorder="1" applyAlignment="1">
      <alignment wrapText="1"/>
    </xf>
    <xf numFmtId="0" fontId="24" fillId="0" borderId="0" xfId="1" applyFont="1" applyAlignment="1">
      <alignment wrapText="1"/>
    </xf>
    <xf numFmtId="0" fontId="24" fillId="0" borderId="9" xfId="1" applyFont="1" applyBorder="1" applyAlignment="1">
      <alignment horizontal="center" vertical="center" wrapText="1"/>
    </xf>
    <xf numFmtId="0" fontId="2" fillId="0" borderId="9" xfId="1" applyFont="1" applyBorder="1" applyAlignment="1">
      <alignment horizontal="center" vertical="center" wrapText="1"/>
    </xf>
    <xf numFmtId="0" fontId="24" fillId="0" borderId="6" xfId="1" applyFont="1" applyBorder="1" applyAlignment="1">
      <alignment horizontal="center" vertical="center" wrapText="1"/>
    </xf>
    <xf numFmtId="2" fontId="26" fillId="18" borderId="1" xfId="1" applyNumberFormat="1" applyFont="1" applyFill="1" applyBorder="1" applyAlignment="1">
      <alignment horizontal="center" vertical="center" wrapText="1"/>
    </xf>
    <xf numFmtId="0" fontId="24" fillId="0" borderId="10" xfId="1" applyFont="1" applyBorder="1" applyAlignment="1">
      <alignment wrapText="1"/>
    </xf>
    <xf numFmtId="0" fontId="2" fillId="0" borderId="10" xfId="1" applyFont="1" applyBorder="1" applyAlignment="1">
      <alignment wrapText="1"/>
    </xf>
    <xf numFmtId="0" fontId="24" fillId="0" borderId="11" xfId="1" applyFont="1" applyBorder="1" applyAlignment="1">
      <alignment wrapText="1"/>
    </xf>
    <xf numFmtId="0" fontId="24" fillId="0" borderId="12" xfId="1" applyFont="1" applyBorder="1" applyAlignment="1">
      <alignment wrapText="1"/>
    </xf>
    <xf numFmtId="0" fontId="2" fillId="0" borderId="12" xfId="1" applyFont="1" applyBorder="1" applyAlignment="1">
      <alignment wrapText="1"/>
    </xf>
    <xf numFmtId="0" fontId="24" fillId="0" borderId="8" xfId="1" applyFont="1" applyBorder="1" applyAlignment="1">
      <alignment wrapText="1"/>
    </xf>
    <xf numFmtId="0" fontId="24" fillId="15" borderId="1" xfId="1" applyFont="1" applyFill="1" applyBorder="1" applyAlignment="1">
      <alignment wrapText="1"/>
    </xf>
    <xf numFmtId="0" fontId="2" fillId="15" borderId="1" xfId="1" applyFont="1" applyFill="1" applyBorder="1" applyAlignment="1">
      <alignment wrapText="1"/>
    </xf>
    <xf numFmtId="0" fontId="24" fillId="16" borderId="1" xfId="1" applyFont="1" applyFill="1" applyBorder="1" applyAlignment="1">
      <alignment wrapText="1"/>
    </xf>
    <xf numFmtId="0" fontId="2" fillId="16" borderId="1" xfId="1" applyFont="1" applyFill="1" applyBorder="1" applyAlignment="1">
      <alignment wrapText="1"/>
    </xf>
    <xf numFmtId="0" fontId="24" fillId="17" borderId="1" xfId="1" applyFont="1" applyFill="1" applyBorder="1" applyAlignment="1">
      <alignment wrapText="1"/>
    </xf>
    <xf numFmtId="0" fontId="2" fillId="17" borderId="1" xfId="1" applyFont="1" applyFill="1" applyBorder="1" applyAlignment="1">
      <alignment wrapText="1"/>
    </xf>
    <xf numFmtId="0" fontId="32" fillId="3" borderId="1" xfId="1" applyFont="1" applyFill="1" applyBorder="1" applyAlignment="1">
      <alignment wrapText="1"/>
    </xf>
    <xf numFmtId="0" fontId="24" fillId="0" borderId="0" xfId="1" applyFont="1" applyAlignment="1" applyProtection="1">
      <alignment wrapText="1"/>
    </xf>
    <xf numFmtId="0" fontId="27" fillId="0" borderId="0" xfId="1" applyFont="1" applyAlignment="1">
      <alignment wrapText="1"/>
    </xf>
    <xf numFmtId="2" fontId="26" fillId="0" borderId="0" xfId="1" applyNumberFormat="1" applyFont="1" applyAlignment="1">
      <alignment wrapText="1"/>
    </xf>
    <xf numFmtId="0" fontId="24" fillId="0" borderId="0" xfId="1" applyFont="1" applyBorder="1" applyAlignment="1">
      <alignment wrapText="1"/>
    </xf>
    <xf numFmtId="0" fontId="15" fillId="0" borderId="0" xfId="0" applyFont="1" applyAlignment="1">
      <alignment wrapText="1"/>
    </xf>
    <xf numFmtId="0" fontId="2" fillId="0" borderId="0" xfId="1" applyFont="1" applyBorder="1" applyAlignment="1">
      <alignment wrapText="1"/>
    </xf>
    <xf numFmtId="1" fontId="32" fillId="3" borderId="1" xfId="1" applyNumberFormat="1" applyFont="1" applyFill="1" applyBorder="1" applyAlignment="1">
      <alignment wrapText="1"/>
    </xf>
    <xf numFmtId="0" fontId="0" fillId="0" borderId="0" xfId="0" applyAlignment="1">
      <alignment wrapText="1"/>
    </xf>
    <xf numFmtId="0" fontId="16" fillId="0" borderId="0" xfId="0" applyFont="1" applyAlignment="1">
      <alignment wrapText="1"/>
    </xf>
    <xf numFmtId="2" fontId="0" fillId="0" borderId="0" xfId="0" applyNumberFormat="1" applyFont="1" applyAlignment="1">
      <alignment wrapText="1"/>
    </xf>
    <xf numFmtId="0" fontId="32" fillId="3" borderId="11" xfId="1" applyFont="1" applyFill="1" applyBorder="1" applyAlignment="1">
      <alignment wrapText="1"/>
    </xf>
    <xf numFmtId="0" fontId="24" fillId="0" borderId="1" xfId="1" applyFont="1" applyBorder="1" applyAlignment="1" applyProtection="1">
      <alignment horizontal="center" vertical="center" wrapText="1"/>
      <protection hidden="1"/>
    </xf>
    <xf numFmtId="0" fontId="24" fillId="0" borderId="1" xfId="1" applyFont="1" applyBorder="1" applyAlignment="1" applyProtection="1">
      <alignment horizontal="center" wrapText="1"/>
    </xf>
    <xf numFmtId="0" fontId="29" fillId="3" borderId="1" xfId="1" applyFont="1" applyFill="1" applyBorder="1" applyAlignment="1">
      <alignment horizontal="center" vertical="center" wrapText="1"/>
    </xf>
    <xf numFmtId="0" fontId="24" fillId="0" borderId="1" xfId="1" applyFont="1" applyBorder="1" applyAlignment="1">
      <alignment horizontal="right" wrapText="1"/>
    </xf>
    <xf numFmtId="0" fontId="24" fillId="0" borderId="1" xfId="1" applyFont="1" applyBorder="1" applyAlignment="1" applyProtection="1">
      <alignment wrapText="1"/>
      <protection hidden="1"/>
    </xf>
    <xf numFmtId="0" fontId="24" fillId="0" borderId="1" xfId="1" applyFont="1" applyBorder="1" applyAlignment="1" applyProtection="1">
      <alignment wrapText="1"/>
    </xf>
    <xf numFmtId="0" fontId="33" fillId="0" borderId="0" xfId="1" applyFont="1" applyAlignment="1">
      <alignment wrapText="1"/>
    </xf>
    <xf numFmtId="0" fontId="29" fillId="3" borderId="1" xfId="1" applyFont="1" applyFill="1" applyBorder="1" applyAlignment="1" applyProtection="1">
      <alignment wrapText="1"/>
      <protection hidden="1"/>
    </xf>
    <xf numFmtId="0" fontId="29" fillId="3" borderId="1" xfId="1" applyFont="1" applyFill="1" applyBorder="1" applyAlignment="1" applyProtection="1">
      <alignment wrapText="1"/>
    </xf>
    <xf numFmtId="0" fontId="24" fillId="0" borderId="0" xfId="1" applyFont="1" applyBorder="1" applyAlignment="1" applyProtection="1">
      <alignment wrapText="1"/>
    </xf>
    <xf numFmtId="0" fontId="24" fillId="0" borderId="9" xfId="1" applyFont="1" applyBorder="1" applyAlignment="1">
      <alignment wrapText="1"/>
    </xf>
    <xf numFmtId="0" fontId="2" fillId="0" borderId="9" xfId="1" applyFont="1" applyBorder="1" applyAlignment="1">
      <alignment wrapText="1"/>
    </xf>
    <xf numFmtId="0" fontId="24" fillId="0" borderId="6" xfId="1" applyFont="1" applyBorder="1" applyAlignment="1">
      <alignment wrapText="1"/>
    </xf>
    <xf numFmtId="0" fontId="24" fillId="12" borderId="1" xfId="1" applyFont="1" applyFill="1" applyBorder="1" applyAlignment="1">
      <alignment wrapText="1"/>
    </xf>
    <xf numFmtId="0" fontId="2" fillId="12" borderId="1" xfId="1" applyFont="1" applyFill="1" applyBorder="1" applyAlignment="1">
      <alignment wrapText="1"/>
    </xf>
    <xf numFmtId="0" fontId="24" fillId="3" borderId="1" xfId="1" applyFont="1" applyFill="1" applyBorder="1" applyAlignment="1">
      <alignment wrapText="1"/>
    </xf>
    <xf numFmtId="0" fontId="2" fillId="3" borderId="1" xfId="1" applyFont="1" applyFill="1" applyBorder="1" applyAlignment="1">
      <alignment wrapText="1"/>
    </xf>
    <xf numFmtId="0" fontId="24" fillId="3" borderId="1" xfId="1" applyFont="1" applyFill="1" applyBorder="1" applyAlignment="1">
      <alignment horizontal="right" wrapText="1"/>
    </xf>
    <xf numFmtId="0" fontId="24" fillId="13" borderId="1" xfId="1" applyFont="1" applyFill="1" applyBorder="1" applyAlignment="1">
      <alignment wrapText="1"/>
    </xf>
    <xf numFmtId="0" fontId="2" fillId="13" borderId="1" xfId="1" applyFont="1" applyFill="1" applyBorder="1" applyAlignment="1">
      <alignment wrapText="1"/>
    </xf>
    <xf numFmtId="0" fontId="24" fillId="13" borderId="1" xfId="1" applyFont="1" applyFill="1" applyBorder="1" applyAlignment="1">
      <alignment horizontal="left" vertical="center" wrapText="1"/>
    </xf>
    <xf numFmtId="0" fontId="24" fillId="18" borderId="1" xfId="1" applyFont="1" applyFill="1" applyBorder="1" applyAlignment="1">
      <alignment wrapText="1"/>
    </xf>
    <xf numFmtId="0" fontId="2" fillId="18" borderId="1" xfId="1" applyFont="1" applyFill="1" applyBorder="1" applyAlignment="1">
      <alignment wrapText="1"/>
    </xf>
    <xf numFmtId="0" fontId="24" fillId="0" borderId="0" xfId="1" applyFont="1" applyAlignment="1" applyProtection="1">
      <alignment wrapText="1"/>
      <protection hidden="1"/>
    </xf>
    <xf numFmtId="2" fontId="34" fillId="0" borderId="3" xfId="1" applyNumberFormat="1" applyFont="1" applyBorder="1" applyAlignment="1">
      <alignment horizontal="center" wrapText="1"/>
    </xf>
    <xf numFmtId="2" fontId="31" fillId="0" borderId="3" xfId="1" applyNumberFormat="1" applyFont="1" applyBorder="1" applyAlignment="1">
      <alignment horizontal="center" wrapText="1"/>
    </xf>
    <xf numFmtId="2" fontId="9" fillId="0" borderId="1" xfId="1" applyNumberFormat="1" applyFont="1" applyBorder="1" applyAlignment="1">
      <alignment horizontal="center" wrapText="1"/>
    </xf>
    <xf numFmtId="2" fontId="7" fillId="0" borderId="1" xfId="1" applyNumberFormat="1" applyFont="1" applyBorder="1" applyAlignment="1">
      <alignment horizontal="center" wrapText="1"/>
    </xf>
    <xf numFmtId="0" fontId="1" fillId="0" borderId="3" xfId="1" applyFont="1" applyBorder="1" applyAlignment="1">
      <alignment horizontal="center" wrapText="1"/>
    </xf>
    <xf numFmtId="0" fontId="2" fillId="0" borderId="3" xfId="1" applyFont="1" applyBorder="1" applyAlignment="1">
      <alignment horizontal="center" wrapText="1"/>
    </xf>
    <xf numFmtId="2" fontId="1" fillId="0" borderId="3" xfId="1" applyNumberFormat="1" applyFont="1" applyBorder="1" applyAlignment="1">
      <alignment wrapText="1"/>
    </xf>
    <xf numFmtId="2" fontId="1" fillId="0" borderId="3" xfId="1" applyNumberFormat="1" applyFont="1" applyBorder="1" applyAlignment="1">
      <alignment horizontal="center" wrapText="1"/>
    </xf>
    <xf numFmtId="2" fontId="3" fillId="0" borderId="3" xfId="1" applyNumberFormat="1" applyFont="1" applyBorder="1" applyAlignment="1">
      <alignment horizontal="center" wrapText="1"/>
    </xf>
    <xf numFmtId="2" fontId="4" fillId="0" borderId="3" xfId="1" applyNumberFormat="1" applyFont="1" applyBorder="1" applyAlignment="1">
      <alignment horizontal="center" wrapText="1"/>
    </xf>
    <xf numFmtId="2" fontId="3" fillId="0" borderId="1" xfId="1" applyNumberFormat="1" applyFont="1" applyBorder="1" applyAlignment="1">
      <alignment horizontal="center" wrapText="1"/>
    </xf>
    <xf numFmtId="2" fontId="4" fillId="0" borderId="1" xfId="1" applyNumberFormat="1" applyFont="1" applyBorder="1" applyAlignment="1">
      <alignment horizontal="center" wrapText="1"/>
    </xf>
    <xf numFmtId="2" fontId="2" fillId="0" borderId="3" xfId="1" applyNumberFormat="1" applyFont="1" applyBorder="1" applyAlignment="1">
      <alignment wrapText="1"/>
    </xf>
    <xf numFmtId="2" fontId="3" fillId="0" borderId="1" xfId="1" applyNumberFormat="1" applyFont="1" applyBorder="1" applyAlignment="1">
      <alignment wrapText="1"/>
    </xf>
    <xf numFmtId="0" fontId="34" fillId="0" borderId="3" xfId="1" applyFont="1" applyBorder="1" applyAlignment="1">
      <alignment horizontal="center" wrapText="1"/>
    </xf>
    <xf numFmtId="0" fontId="31" fillId="0" borderId="3" xfId="1" applyFont="1" applyBorder="1" applyAlignment="1">
      <alignment horizontal="center" wrapText="1"/>
    </xf>
    <xf numFmtId="0" fontId="9" fillId="0" borderId="1" xfId="1" applyFont="1" applyBorder="1" applyAlignment="1">
      <alignment horizontal="center" wrapText="1"/>
    </xf>
    <xf numFmtId="0" fontId="1" fillId="0" borderId="3" xfId="1" applyFont="1" applyBorder="1" applyAlignment="1">
      <alignment wrapText="1"/>
    </xf>
    <xf numFmtId="0" fontId="3" fillId="0" borderId="3" xfId="1" applyFont="1" applyBorder="1" applyAlignment="1">
      <alignment horizontal="center" wrapText="1"/>
    </xf>
    <xf numFmtId="0" fontId="3" fillId="0" borderId="1" xfId="1" applyFont="1" applyBorder="1" applyAlignment="1">
      <alignment horizontal="center" wrapText="1"/>
    </xf>
    <xf numFmtId="0" fontId="2" fillId="0" borderId="3" xfId="1" applyFont="1" applyBorder="1" applyAlignment="1">
      <alignment wrapText="1"/>
    </xf>
    <xf numFmtId="0" fontId="10" fillId="0" borderId="0" xfId="1" applyFont="1" applyFill="1" applyAlignment="1">
      <alignment wrapText="1"/>
    </xf>
    <xf numFmtId="0" fontId="1" fillId="0" borderId="0" xfId="1" applyFill="1" applyAlignment="1">
      <alignment wrapText="1"/>
    </xf>
    <xf numFmtId="0" fontId="4" fillId="0" borderId="0" xfId="1" applyFont="1" applyFill="1" applyAlignment="1">
      <alignment wrapText="1"/>
    </xf>
    <xf numFmtId="2" fontId="4" fillId="0" borderId="1" xfId="1" applyNumberFormat="1" applyFont="1" applyFill="1" applyBorder="1" applyAlignment="1">
      <alignment wrapText="1"/>
    </xf>
    <xf numFmtId="0" fontId="0" fillId="0" borderId="0" xfId="0" applyFont="1" applyFill="1"/>
    <xf numFmtId="0" fontId="4" fillId="0" borderId="1" xfId="1" applyFont="1" applyBorder="1" applyAlignment="1">
      <alignment wrapText="1"/>
    </xf>
    <xf numFmtId="0" fontId="4" fillId="0" borderId="1" xfId="1" applyFont="1" applyBorder="1" applyAlignment="1" applyProtection="1">
      <alignment wrapText="1"/>
      <protection hidden="1"/>
    </xf>
    <xf numFmtId="0" fontId="4" fillId="0" borderId="1" xfId="1" applyFont="1" applyBorder="1" applyAlignment="1" applyProtection="1">
      <alignment wrapText="1"/>
    </xf>
    <xf numFmtId="0" fontId="5" fillId="0" borderId="1" xfId="1" applyFont="1" applyBorder="1" applyAlignment="1">
      <alignment wrapText="1"/>
    </xf>
    <xf numFmtId="0" fontId="3" fillId="0" borderId="1" xfId="1" applyFont="1" applyBorder="1" applyAlignment="1">
      <alignment wrapText="1"/>
    </xf>
    <xf numFmtId="0" fontId="4" fillId="0" borderId="1" xfId="1" applyFont="1" applyBorder="1" applyAlignment="1">
      <alignment horizontal="center" vertical="center" wrapText="1"/>
    </xf>
    <xf numFmtId="0" fontId="5" fillId="0" borderId="1" xfId="1" applyFont="1" applyBorder="1" applyAlignment="1">
      <alignment horizontal="center" vertical="center" wrapText="1"/>
    </xf>
    <xf numFmtId="0" fontId="4" fillId="0" borderId="1" xfId="1" applyFont="1" applyBorder="1" applyAlignment="1" applyProtection="1">
      <alignment horizontal="center" vertical="center" wrapText="1"/>
      <protection hidden="1"/>
    </xf>
    <xf numFmtId="0" fontId="4" fillId="0" borderId="1" xfId="1" applyFont="1" applyBorder="1" applyAlignment="1" applyProtection="1">
      <alignment horizontal="center" vertical="center" wrapText="1"/>
    </xf>
    <xf numFmtId="0" fontId="1" fillId="0" borderId="1" xfId="1" applyFont="1" applyBorder="1" applyAlignment="1">
      <alignment horizontal="center" vertical="center" wrapText="1"/>
    </xf>
    <xf numFmtId="2" fontId="4" fillId="0" borderId="1" xfId="1" applyNumberFormat="1" applyFont="1" applyBorder="1" applyAlignment="1">
      <alignment horizontal="center" vertical="center" wrapText="1"/>
    </xf>
    <xf numFmtId="0" fontId="7" fillId="2" borderId="3" xfId="1" applyFont="1" applyFill="1" applyBorder="1" applyAlignment="1">
      <alignment horizontal="left" wrapText="1"/>
    </xf>
    <xf numFmtId="0" fontId="7" fillId="4" borderId="3" xfId="1" applyFont="1" applyFill="1" applyBorder="1" applyAlignment="1">
      <alignment wrapText="1"/>
    </xf>
    <xf numFmtId="0" fontId="4" fillId="0" borderId="1" xfId="1" applyFont="1" applyBorder="1" applyAlignment="1">
      <alignment wrapText="1"/>
    </xf>
    <xf numFmtId="0" fontId="4" fillId="0" borderId="1" xfId="1" applyFont="1" applyBorder="1" applyAlignment="1" applyProtection="1">
      <alignment wrapText="1"/>
      <protection hidden="1"/>
    </xf>
    <xf numFmtId="0" fontId="4" fillId="0" borderId="1" xfId="1" applyFont="1" applyBorder="1" applyAlignment="1" applyProtection="1">
      <alignment wrapText="1"/>
    </xf>
    <xf numFmtId="0" fontId="7" fillId="5" borderId="3" xfId="1" applyFont="1" applyFill="1" applyBorder="1" applyAlignment="1">
      <alignment horizontal="left" wrapText="1"/>
    </xf>
    <xf numFmtId="0" fontId="5" fillId="0" borderId="1" xfId="1" applyFont="1" applyBorder="1" applyAlignment="1">
      <alignment wrapText="1"/>
    </xf>
    <xf numFmtId="0" fontId="3" fillId="0" borderId="1" xfId="1" applyFont="1" applyBorder="1" applyAlignment="1">
      <alignment wrapText="1"/>
    </xf>
    <xf numFmtId="0" fontId="7" fillId="6" borderId="3" xfId="1" applyFont="1" applyFill="1" applyBorder="1" applyAlignment="1">
      <alignment wrapText="1"/>
    </xf>
    <xf numFmtId="0" fontId="4" fillId="0" borderId="1" xfId="1" applyFont="1" applyBorder="1" applyAlignment="1" applyProtection="1">
      <alignment horizontal="right" wrapText="1"/>
      <protection hidden="1"/>
    </xf>
    <xf numFmtId="0" fontId="4" fillId="0" borderId="1" xfId="1" applyFont="1" applyBorder="1" applyAlignment="1" applyProtection="1">
      <alignment horizontal="right" wrapText="1"/>
    </xf>
    <xf numFmtId="0" fontId="4" fillId="0" borderId="1" xfId="1" applyFont="1" applyBorder="1" applyAlignment="1">
      <alignment horizontal="right" wrapText="1"/>
    </xf>
    <xf numFmtId="0" fontId="7" fillId="7" borderId="3" xfId="1" applyFont="1" applyFill="1" applyBorder="1" applyAlignment="1">
      <alignment wrapText="1"/>
    </xf>
    <xf numFmtId="0" fontId="10" fillId="0" borderId="1" xfId="1" applyFont="1" applyBorder="1" applyAlignment="1">
      <alignment wrapText="1"/>
    </xf>
    <xf numFmtId="0" fontId="7" fillId="8" borderId="3" xfId="1" applyFont="1" applyFill="1" applyBorder="1" applyAlignment="1">
      <alignment wrapText="1"/>
    </xf>
    <xf numFmtId="0" fontId="7" fillId="9" borderId="3" xfId="1" applyFont="1" applyFill="1" applyBorder="1" applyAlignment="1">
      <alignment wrapText="1"/>
    </xf>
    <xf numFmtId="0" fontId="4" fillId="0" borderId="1" xfId="1" applyFont="1" applyBorder="1" applyAlignment="1" applyProtection="1">
      <alignment horizontal="center" wrapText="1"/>
      <protection hidden="1"/>
    </xf>
    <xf numFmtId="0" fontId="7" fillId="10" borderId="3" xfId="1" applyFont="1" applyFill="1" applyBorder="1" applyAlignment="1">
      <alignment wrapText="1"/>
    </xf>
    <xf numFmtId="0" fontId="7" fillId="11" borderId="3" xfId="1" applyFont="1" applyFill="1" applyBorder="1" applyAlignment="1">
      <alignment wrapText="1"/>
    </xf>
    <xf numFmtId="0" fontId="7" fillId="3" borderId="1" xfId="1" applyFont="1" applyFill="1" applyBorder="1" applyAlignment="1">
      <alignment horizontal="center" wrapText="1"/>
    </xf>
    <xf numFmtId="0" fontId="7" fillId="12" borderId="1" xfId="1" applyFont="1" applyFill="1" applyBorder="1" applyAlignment="1">
      <alignment horizontal="left" vertical="center" wrapText="1"/>
    </xf>
    <xf numFmtId="0" fontId="4" fillId="13" borderId="1" xfId="1" applyFont="1" applyFill="1" applyBorder="1" applyAlignment="1">
      <alignment vertical="top" wrapText="1"/>
    </xf>
    <xf numFmtId="0" fontId="4" fillId="0" borderId="1" xfId="1" applyFont="1" applyBorder="1" applyAlignment="1" applyProtection="1">
      <alignment horizontal="center" wrapText="1"/>
    </xf>
    <xf numFmtId="0" fontId="4" fillId="13" borderId="1" xfId="1" applyFont="1" applyFill="1" applyBorder="1" applyAlignment="1">
      <alignment wrapText="1"/>
    </xf>
    <xf numFmtId="0" fontId="4" fillId="0" borderId="1" xfId="1" applyFont="1" applyBorder="1" applyAlignment="1">
      <alignment horizontal="center" wrapText="1"/>
    </xf>
    <xf numFmtId="0" fontId="4" fillId="13" borderId="1" xfId="1" applyFont="1" applyFill="1" applyBorder="1" applyAlignment="1">
      <alignment horizontal="left" wrapText="1"/>
    </xf>
    <xf numFmtId="0" fontId="4" fillId="13" borderId="5" xfId="1" applyFont="1" applyFill="1" applyBorder="1" applyAlignment="1">
      <alignment horizontal="center" vertical="center" wrapText="1"/>
    </xf>
    <xf numFmtId="0" fontId="4" fillId="0" borderId="5" xfId="1" applyFont="1" applyBorder="1" applyAlignment="1" applyProtection="1">
      <alignment horizontal="center" vertical="center" wrapText="1"/>
      <protection hidden="1"/>
    </xf>
    <xf numFmtId="0" fontId="4" fillId="0" borderId="5" xfId="1" applyFont="1" applyBorder="1" applyAlignment="1" applyProtection="1">
      <alignment horizontal="center" vertical="center" wrapText="1"/>
    </xf>
    <xf numFmtId="0" fontId="4" fillId="0" borderId="6" xfId="1" applyFont="1" applyBorder="1" applyAlignment="1">
      <alignment horizontal="center" vertical="center" wrapText="1"/>
    </xf>
    <xf numFmtId="0" fontId="7" fillId="0" borderId="1" xfId="1" applyFont="1" applyBorder="1" applyAlignment="1">
      <alignment horizontal="left" vertical="center" wrapText="1"/>
    </xf>
    <xf numFmtId="11" fontId="7" fillId="15" borderId="1" xfId="1" applyNumberFormat="1" applyFont="1" applyFill="1" applyBorder="1" applyAlignment="1">
      <alignment horizontal="left" vertical="center" wrapText="1"/>
    </xf>
    <xf numFmtId="0" fontId="7" fillId="16" borderId="1" xfId="1" applyFont="1" applyFill="1" applyBorder="1" applyAlignment="1">
      <alignment horizontal="left" vertical="center" wrapText="1"/>
    </xf>
    <xf numFmtId="0" fontId="7" fillId="17" borderId="1" xfId="1" applyFont="1" applyFill="1" applyBorder="1" applyAlignment="1">
      <alignment horizontal="left" vertical="center" wrapText="1"/>
    </xf>
    <xf numFmtId="0" fontId="4" fillId="0" borderId="1" xfId="1" applyFont="1" applyBorder="1" applyAlignment="1">
      <alignment vertical="center" wrapText="1"/>
    </xf>
    <xf numFmtId="0" fontId="4" fillId="0" borderId="1" xfId="1" applyFont="1" applyBorder="1" applyAlignment="1">
      <alignment horizontal="left" vertical="center" wrapText="1"/>
    </xf>
    <xf numFmtId="0" fontId="4" fillId="18" borderId="1" xfId="1" applyFont="1" applyFill="1" applyBorder="1" applyAlignment="1">
      <alignment wrapText="1"/>
    </xf>
    <xf numFmtId="0" fontId="4" fillId="18" borderId="1" xfId="1" applyFont="1" applyFill="1" applyBorder="1" applyAlignment="1">
      <alignment horizontal="left" wrapText="1"/>
    </xf>
    <xf numFmtId="0" fontId="24" fillId="0" borderId="1" xfId="1" applyFont="1" applyBorder="1" applyAlignment="1">
      <alignment horizontal="center" vertical="center" wrapText="1"/>
    </xf>
    <xf numFmtId="0" fontId="24" fillId="13" borderId="1" xfId="1" applyFont="1" applyFill="1" applyBorder="1" applyAlignment="1">
      <alignment horizontal="center" vertical="center" wrapText="1"/>
    </xf>
    <xf numFmtId="0" fontId="25" fillId="0" borderId="1" xfId="1" applyFont="1" applyBorder="1" applyAlignment="1">
      <alignment horizontal="center" vertical="center" wrapText="1"/>
    </xf>
    <xf numFmtId="164" fontId="24" fillId="0" borderId="1" xfId="1" applyNumberFormat="1" applyFont="1" applyBorder="1" applyAlignment="1">
      <alignment horizontal="center" vertical="center" wrapText="1"/>
    </xf>
    <xf numFmtId="0" fontId="27" fillId="0" borderId="1" xfId="1" applyFont="1" applyBorder="1" applyAlignment="1">
      <alignment horizontal="center" vertical="center" wrapText="1"/>
    </xf>
    <xf numFmtId="0" fontId="26" fillId="0" borderId="1" xfId="1" applyFont="1" applyBorder="1" applyAlignment="1">
      <alignment horizontal="center" vertical="center" wrapText="1"/>
    </xf>
    <xf numFmtId="0" fontId="24" fillId="18" borderId="1" xfId="1" applyFont="1" applyFill="1" applyBorder="1" applyAlignment="1">
      <alignment horizontal="center" vertical="center" wrapText="1"/>
    </xf>
    <xf numFmtId="0" fontId="24" fillId="0" borderId="1" xfId="1" applyFont="1" applyBorder="1" applyAlignment="1">
      <alignment vertical="center" wrapText="1"/>
    </xf>
    <xf numFmtId="0" fontId="24" fillId="0" borderId="1" xfId="1" applyFont="1" applyBorder="1" applyAlignment="1" applyProtection="1">
      <alignment horizontal="center" vertical="center" wrapText="1"/>
      <protection hidden="1"/>
    </xf>
    <xf numFmtId="0" fontId="24" fillId="3" borderId="1" xfId="1" applyFont="1" applyFill="1" applyBorder="1" applyAlignment="1" applyProtection="1">
      <alignment horizontal="center" vertical="center" wrapText="1"/>
      <protection hidden="1"/>
    </xf>
  </cellXfs>
  <cellStyles count="2">
    <cellStyle name="Normalny" xfId="0" builtinId="0"/>
    <cellStyle name="Tekst objaśnienia" xfId="1" builtinId="53" customBuiltin="1"/>
  </cellStyles>
  <dxfs count="0"/>
  <tableStyles count="0" defaultTableStyle="TableStyleMedium2" defaultPivotStyle="PivotStyleLight16"/>
  <colors>
    <indexedColors>
      <rgbColor rgb="FF000000"/>
      <rgbColor rgb="FFFFFFFF"/>
      <rgbColor rgb="FFCE181E"/>
      <rgbColor rgb="FF00FF00"/>
      <rgbColor rgb="FF0000FF"/>
      <rgbColor rgb="FFFFF200"/>
      <rgbColor rgb="FFFF00FF"/>
      <rgbColor rgb="FF7FFFBF"/>
      <rgbColor rgb="FF800000"/>
      <rgbColor rgb="FF008000"/>
      <rgbColor rgb="FF000080"/>
      <rgbColor rgb="FF808000"/>
      <rgbColor rgb="FF800080"/>
      <rgbColor rgb="FF008080"/>
      <rgbColor rgb="FFCCCCCC"/>
      <rgbColor rgb="FF9F7FFF"/>
      <rgbColor rgb="FF9898CC"/>
      <rgbColor rgb="FF993366"/>
      <rgbColor rgb="FFE5E878"/>
      <rgbColor rgb="FF9FDFDF"/>
      <rgbColor rgb="FF660066"/>
      <rgbColor rgb="FFFF8080"/>
      <rgbColor rgb="FF0066CC"/>
      <rgbColor rgb="FFC2D3E4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B4C7DC"/>
      <rgbColor rgb="FFAFD9AA"/>
      <rgbColor rgb="FFF8F6B0"/>
      <rgbColor rgb="FFACDDF7"/>
      <rgbColor rgb="FFDBB8DB"/>
      <rgbColor rgb="FFD19CC7"/>
      <rgbColor rgb="FFFECC66"/>
      <rgbColor rgb="FF3366FF"/>
      <rgbColor rgb="FF7AAFDF"/>
      <rgbColor rgb="FF99CC00"/>
      <rgbColor rgb="FFFFCC00"/>
      <rgbColor rgb="FFFF9900"/>
      <rgbColor rgb="FFFF3333"/>
      <rgbColor rgb="FF95B0CB"/>
      <rgbColor rgb="FF999999"/>
      <rgbColor rgb="FF003366"/>
      <rgbColor rgb="FF52A591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G65558"/>
  <sheetViews>
    <sheetView tabSelected="1" zoomScale="69" zoomScaleNormal="69" workbookViewId="0">
      <selection activeCell="AF13" sqref="AF13"/>
    </sheetView>
  </sheetViews>
  <sheetFormatPr defaultRowHeight="15.75" x14ac:dyDescent="0.25"/>
  <cols>
    <col min="1" max="1" width="8.5703125" style="1" customWidth="1"/>
    <col min="2" max="2" width="19.5703125" style="2" customWidth="1"/>
    <col min="3" max="3" width="15.5703125" style="2" customWidth="1"/>
    <col min="4" max="4" width="49.85546875" style="1" customWidth="1"/>
    <col min="5" max="5" width="9.28515625" style="3" customWidth="1"/>
    <col min="6" max="6" width="12" style="4" customWidth="1"/>
    <col min="7" max="7" width="13.140625" style="1" customWidth="1"/>
    <col min="8" max="8" width="13.140625" style="5" hidden="1" customWidth="1"/>
    <col min="9" max="9" width="11.85546875" style="6" customWidth="1"/>
    <col min="10" max="10" width="11.85546875" style="1" hidden="1" customWidth="1"/>
    <col min="11" max="11" width="7.85546875" style="1" customWidth="1"/>
    <col min="12" max="12" width="4.42578125" style="7" customWidth="1"/>
    <col min="13" max="260" width="8.42578125" style="1" customWidth="1"/>
    <col min="261" max="1025" width="8.42578125" customWidth="1"/>
  </cols>
  <sheetData>
    <row r="1" spans="1:10" s="7" customFormat="1" ht="68.849999999999994" customHeight="1" x14ac:dyDescent="0.25">
      <c r="A1" s="334" t="s">
        <v>0</v>
      </c>
      <c r="B1" s="335" t="s">
        <v>1</v>
      </c>
      <c r="C1" s="335" t="s">
        <v>2</v>
      </c>
      <c r="D1" s="334" t="s">
        <v>3</v>
      </c>
      <c r="E1" s="336" t="s">
        <v>4</v>
      </c>
      <c r="F1" s="337" t="s">
        <v>5</v>
      </c>
      <c r="G1" s="8" t="s">
        <v>6</v>
      </c>
      <c r="H1" s="338" t="s">
        <v>7</v>
      </c>
      <c r="I1" s="339" t="s">
        <v>8</v>
      </c>
      <c r="J1" s="334" t="s">
        <v>1</v>
      </c>
    </row>
    <row r="2" spans="1:10" s="7" customFormat="1" ht="15.75" customHeight="1" x14ac:dyDescent="0.25">
      <c r="A2" s="334"/>
      <c r="B2" s="335"/>
      <c r="C2" s="335"/>
      <c r="D2" s="334"/>
      <c r="E2" s="336"/>
      <c r="F2" s="337"/>
      <c r="G2" s="8" t="s">
        <v>9</v>
      </c>
      <c r="H2" s="338"/>
      <c r="I2" s="339"/>
      <c r="J2" s="334"/>
    </row>
    <row r="3" spans="1:10" ht="15.75" customHeight="1" x14ac:dyDescent="0.25">
      <c r="A3" s="12">
        <v>1</v>
      </c>
      <c r="B3" s="9">
        <v>8</v>
      </c>
      <c r="C3" s="13">
        <v>2</v>
      </c>
      <c r="D3" s="12">
        <v>3</v>
      </c>
      <c r="E3" s="14">
        <v>4</v>
      </c>
      <c r="F3" s="15">
        <v>5</v>
      </c>
      <c r="G3" s="12">
        <v>7</v>
      </c>
      <c r="H3" s="16">
        <v>7</v>
      </c>
      <c r="I3" s="11">
        <v>7</v>
      </c>
      <c r="J3" s="8">
        <v>8</v>
      </c>
    </row>
    <row r="4" spans="1:10" ht="15.75" customHeight="1" x14ac:dyDescent="0.25">
      <c r="A4" s="17" t="s">
        <v>10</v>
      </c>
      <c r="B4" s="18"/>
      <c r="C4" s="19"/>
      <c r="D4" s="17"/>
      <c r="E4" s="17"/>
      <c r="F4" s="17"/>
      <c r="G4" s="17"/>
      <c r="H4" s="16"/>
      <c r="I4" s="11"/>
      <c r="J4" s="20"/>
    </row>
    <row r="5" spans="1:10" ht="15.75" customHeight="1" x14ac:dyDescent="0.25">
      <c r="A5" s="21" t="s">
        <v>11</v>
      </c>
      <c r="B5" s="22"/>
      <c r="C5" s="23"/>
      <c r="D5" s="340" t="s">
        <v>12</v>
      </c>
      <c r="E5" s="340"/>
      <c r="F5" s="340"/>
      <c r="G5" s="340"/>
      <c r="H5" s="24"/>
      <c r="I5" s="25"/>
      <c r="J5" s="26"/>
    </row>
    <row r="6" spans="1:10" ht="15.75" customHeight="1" x14ac:dyDescent="0.25">
      <c r="A6" s="20">
        <v>1</v>
      </c>
      <c r="B6" s="18">
        <v>2</v>
      </c>
      <c r="C6" s="18" t="s">
        <v>510</v>
      </c>
      <c r="D6" s="20" t="s">
        <v>13</v>
      </c>
      <c r="E6" s="27">
        <v>1</v>
      </c>
      <c r="F6" s="28">
        <v>1</v>
      </c>
      <c r="G6" s="20">
        <v>24</v>
      </c>
      <c r="H6" s="29">
        <v>23.29</v>
      </c>
      <c r="I6" s="30">
        <v>22.45</v>
      </c>
      <c r="J6" s="20">
        <v>2</v>
      </c>
    </row>
    <row r="7" spans="1:10" ht="15.75" customHeight="1" x14ac:dyDescent="0.25">
      <c r="A7" s="20">
        <v>3</v>
      </c>
      <c r="B7" s="18">
        <v>2</v>
      </c>
      <c r="C7" s="18" t="s">
        <v>511</v>
      </c>
      <c r="D7" s="20" t="s">
        <v>14</v>
      </c>
      <c r="E7" s="27">
        <v>1</v>
      </c>
      <c r="F7" s="28">
        <v>1</v>
      </c>
      <c r="G7" s="20">
        <v>18</v>
      </c>
      <c r="H7" s="29">
        <v>18.36</v>
      </c>
      <c r="I7" s="30">
        <v>17.399999999999999</v>
      </c>
      <c r="J7" s="20">
        <v>2</v>
      </c>
    </row>
    <row r="8" spans="1:10" ht="15.75" customHeight="1" x14ac:dyDescent="0.25">
      <c r="A8" s="20"/>
      <c r="B8" s="18"/>
      <c r="C8" s="18"/>
      <c r="D8" s="20"/>
      <c r="E8" s="27"/>
      <c r="F8" s="28"/>
      <c r="G8" s="20"/>
      <c r="H8" s="29"/>
      <c r="I8" s="30"/>
      <c r="J8" s="20"/>
    </row>
    <row r="9" spans="1:10" ht="15.75" customHeight="1" x14ac:dyDescent="0.25">
      <c r="A9" s="31" t="s">
        <v>15</v>
      </c>
      <c r="B9" s="32"/>
      <c r="C9" s="33"/>
      <c r="D9" s="31"/>
      <c r="E9" s="34">
        <f>SUM(E6:E7)</f>
        <v>2</v>
      </c>
      <c r="F9" s="35">
        <f>SUM(F6:F7)</f>
        <v>2</v>
      </c>
      <c r="G9" s="36">
        <f>SUM(G6:G7)</f>
        <v>42</v>
      </c>
      <c r="H9" s="37">
        <f>SUM(H6:H7)</f>
        <v>41.65</v>
      </c>
      <c r="I9" s="36">
        <f>SUM(I6:I7)</f>
        <v>39.849999999999994</v>
      </c>
      <c r="J9" s="36"/>
    </row>
    <row r="10" spans="1:10" ht="15.75" customHeight="1" x14ac:dyDescent="0.25">
      <c r="A10" s="38" t="s">
        <v>16</v>
      </c>
      <c r="B10" s="39"/>
      <c r="C10" s="40"/>
      <c r="D10" s="341" t="s">
        <v>17</v>
      </c>
      <c r="E10" s="341"/>
      <c r="F10" s="341"/>
      <c r="G10" s="341"/>
      <c r="H10" s="41"/>
      <c r="I10" s="42"/>
      <c r="J10" s="43"/>
    </row>
    <row r="11" spans="1:10" ht="15.75" customHeight="1" x14ac:dyDescent="0.25">
      <c r="A11" s="20">
        <v>1</v>
      </c>
      <c r="B11" s="18">
        <v>0</v>
      </c>
      <c r="C11" s="18" t="s">
        <v>18</v>
      </c>
      <c r="D11" s="20" t="s">
        <v>19</v>
      </c>
      <c r="E11" s="27">
        <v>1</v>
      </c>
      <c r="F11" s="28">
        <v>1</v>
      </c>
      <c r="G11" s="20">
        <v>15</v>
      </c>
      <c r="H11" s="29">
        <v>15.86</v>
      </c>
      <c r="I11" s="30">
        <v>14.76</v>
      </c>
      <c r="J11" s="20">
        <v>0</v>
      </c>
    </row>
    <row r="12" spans="1:10" ht="15.75" customHeight="1" x14ac:dyDescent="0.25">
      <c r="A12" s="20">
        <v>2</v>
      </c>
      <c r="B12" s="18">
        <v>0</v>
      </c>
      <c r="C12" s="18" t="s">
        <v>20</v>
      </c>
      <c r="D12" s="20" t="s">
        <v>21</v>
      </c>
      <c r="E12" s="27">
        <v>1</v>
      </c>
      <c r="F12" s="28">
        <v>1</v>
      </c>
      <c r="G12" s="20">
        <v>15</v>
      </c>
      <c r="H12" s="29">
        <v>17.29</v>
      </c>
      <c r="I12" s="30">
        <v>17.239999999999998</v>
      </c>
      <c r="J12" s="20">
        <v>0</v>
      </c>
    </row>
    <row r="13" spans="1:10" ht="15.75" customHeight="1" x14ac:dyDescent="0.25">
      <c r="A13" s="44">
        <v>3</v>
      </c>
      <c r="B13" s="18">
        <v>0</v>
      </c>
      <c r="C13" s="45" t="s">
        <v>22</v>
      </c>
      <c r="D13" s="44" t="s">
        <v>23</v>
      </c>
      <c r="E13" s="46"/>
      <c r="F13" s="47">
        <v>1</v>
      </c>
      <c r="G13" s="44">
        <v>12</v>
      </c>
      <c r="H13" s="48">
        <v>12.11</v>
      </c>
      <c r="I13" s="49">
        <v>10.78</v>
      </c>
      <c r="J13" s="20">
        <v>0</v>
      </c>
    </row>
    <row r="14" spans="1:10" ht="15.75" customHeight="1" x14ac:dyDescent="0.25">
      <c r="A14" s="20">
        <v>4</v>
      </c>
      <c r="B14" s="18">
        <v>0</v>
      </c>
      <c r="C14" s="18" t="s">
        <v>24</v>
      </c>
      <c r="D14" s="20" t="s">
        <v>25</v>
      </c>
      <c r="E14" s="27">
        <v>1</v>
      </c>
      <c r="F14" s="28">
        <v>1</v>
      </c>
      <c r="G14" s="20">
        <v>12</v>
      </c>
      <c r="H14" s="29">
        <v>12</v>
      </c>
      <c r="I14" s="30">
        <v>11.97</v>
      </c>
      <c r="J14" s="20">
        <v>0</v>
      </c>
    </row>
    <row r="15" spans="1:10" ht="15.75" customHeight="1" x14ac:dyDescent="0.25">
      <c r="A15" s="20">
        <v>5</v>
      </c>
      <c r="B15" s="18">
        <v>0</v>
      </c>
      <c r="C15" s="18" t="s">
        <v>26</v>
      </c>
      <c r="D15" s="20" t="s">
        <v>27</v>
      </c>
      <c r="E15" s="27">
        <v>1</v>
      </c>
      <c r="F15" s="28">
        <v>1</v>
      </c>
      <c r="G15" s="20">
        <v>12</v>
      </c>
      <c r="H15" s="29">
        <v>12</v>
      </c>
      <c r="I15" s="30">
        <v>11.97</v>
      </c>
      <c r="J15" s="20">
        <v>0</v>
      </c>
    </row>
    <row r="16" spans="1:10" ht="15.75" customHeight="1" x14ac:dyDescent="0.25">
      <c r="A16" s="20">
        <v>6</v>
      </c>
      <c r="B16" s="18">
        <v>0</v>
      </c>
      <c r="C16" s="18" t="s">
        <v>28</v>
      </c>
      <c r="D16" s="20" t="s">
        <v>29</v>
      </c>
      <c r="E16" s="27"/>
      <c r="F16" s="28">
        <v>1</v>
      </c>
      <c r="G16" s="20">
        <v>12</v>
      </c>
      <c r="H16" s="29">
        <v>0</v>
      </c>
      <c r="I16" s="30"/>
      <c r="J16" s="20">
        <v>0</v>
      </c>
    </row>
    <row r="17" spans="1:10" ht="15.75" customHeight="1" x14ac:dyDescent="0.25">
      <c r="A17" s="20">
        <v>7</v>
      </c>
      <c r="B17" s="18">
        <v>0</v>
      </c>
      <c r="C17" s="18" t="s">
        <v>30</v>
      </c>
      <c r="D17" s="20" t="s">
        <v>31</v>
      </c>
      <c r="E17" s="27"/>
      <c r="F17" s="28">
        <v>1</v>
      </c>
      <c r="G17" s="20">
        <v>6</v>
      </c>
      <c r="H17" s="29">
        <v>13.57</v>
      </c>
      <c r="I17" s="30">
        <v>11.53</v>
      </c>
      <c r="J17" s="20">
        <v>0</v>
      </c>
    </row>
    <row r="18" spans="1:10" ht="15.75" customHeight="1" x14ac:dyDescent="0.25">
      <c r="A18" s="342">
        <v>8</v>
      </c>
      <c r="B18" s="18">
        <v>0</v>
      </c>
      <c r="C18" s="18" t="s">
        <v>32</v>
      </c>
      <c r="D18" s="342" t="s">
        <v>33</v>
      </c>
      <c r="E18" s="343">
        <v>2</v>
      </c>
      <c r="F18" s="344">
        <v>2</v>
      </c>
      <c r="G18" s="342">
        <v>24</v>
      </c>
      <c r="H18" s="29">
        <v>12</v>
      </c>
      <c r="I18" s="30">
        <v>11.97</v>
      </c>
      <c r="J18" s="20">
        <v>0</v>
      </c>
    </row>
    <row r="19" spans="1:10" ht="15.75" customHeight="1" x14ac:dyDescent="0.25">
      <c r="A19" s="342"/>
      <c r="B19" s="18">
        <v>0</v>
      </c>
      <c r="C19" s="18" t="s">
        <v>34</v>
      </c>
      <c r="D19" s="342"/>
      <c r="E19" s="343"/>
      <c r="F19" s="344"/>
      <c r="G19" s="342"/>
      <c r="H19" s="29">
        <v>12</v>
      </c>
      <c r="I19" s="30">
        <v>11.97</v>
      </c>
      <c r="J19" s="20">
        <v>0</v>
      </c>
    </row>
    <row r="20" spans="1:10" ht="15.75" customHeight="1" x14ac:dyDescent="0.25">
      <c r="A20" s="20">
        <v>9</v>
      </c>
      <c r="B20" s="18">
        <v>0</v>
      </c>
      <c r="C20" s="18" t="s">
        <v>35</v>
      </c>
      <c r="D20" s="20" t="s">
        <v>36</v>
      </c>
      <c r="E20" s="27"/>
      <c r="F20" s="28">
        <v>1</v>
      </c>
      <c r="G20" s="20">
        <v>48</v>
      </c>
      <c r="H20" s="29">
        <v>45.39</v>
      </c>
      <c r="I20" s="30">
        <v>48.83</v>
      </c>
      <c r="J20" s="20">
        <v>0</v>
      </c>
    </row>
    <row r="21" spans="1:10" ht="15.75" customHeight="1" x14ac:dyDescent="0.25">
      <c r="A21" s="20">
        <v>10</v>
      </c>
      <c r="B21" s="18">
        <v>0</v>
      </c>
      <c r="C21" s="18" t="s">
        <v>37</v>
      </c>
      <c r="D21" s="20" t="s">
        <v>38</v>
      </c>
      <c r="E21" s="27">
        <v>1</v>
      </c>
      <c r="F21" s="28">
        <v>1</v>
      </c>
      <c r="G21" s="20">
        <v>12</v>
      </c>
      <c r="H21" s="29">
        <v>11.49</v>
      </c>
      <c r="I21" s="30">
        <v>14.43</v>
      </c>
      <c r="J21" s="20">
        <v>0</v>
      </c>
    </row>
    <row r="22" spans="1:10" ht="15.75" customHeight="1" x14ac:dyDescent="0.25">
      <c r="A22" s="20">
        <v>11</v>
      </c>
      <c r="B22" s="18">
        <v>0</v>
      </c>
      <c r="C22" s="18" t="s">
        <v>39</v>
      </c>
      <c r="D22" s="20" t="s">
        <v>40</v>
      </c>
      <c r="E22" s="27"/>
      <c r="F22" s="28">
        <v>1</v>
      </c>
      <c r="G22" s="20">
        <v>12</v>
      </c>
      <c r="H22" s="29">
        <v>11.65</v>
      </c>
      <c r="I22" s="30">
        <v>11.4</v>
      </c>
      <c r="J22" s="20">
        <v>0</v>
      </c>
    </row>
    <row r="23" spans="1:10" ht="15.75" customHeight="1" x14ac:dyDescent="0.25">
      <c r="A23" s="20">
        <v>12</v>
      </c>
      <c r="B23" s="18">
        <v>2</v>
      </c>
      <c r="C23" s="18" t="s">
        <v>41</v>
      </c>
      <c r="D23" s="20" t="s">
        <v>42</v>
      </c>
      <c r="E23" s="27"/>
      <c r="F23" s="28">
        <v>2</v>
      </c>
      <c r="G23" s="20">
        <v>24</v>
      </c>
      <c r="H23" s="29">
        <v>36.79</v>
      </c>
      <c r="I23" s="30">
        <v>16.170000000000002</v>
      </c>
      <c r="J23" s="20">
        <v>2</v>
      </c>
    </row>
    <row r="24" spans="1:10" ht="15.75" customHeight="1" x14ac:dyDescent="0.25">
      <c r="A24" s="20">
        <v>12</v>
      </c>
      <c r="B24" s="18">
        <v>2</v>
      </c>
      <c r="C24" s="18" t="s">
        <v>43</v>
      </c>
      <c r="D24" s="20" t="s">
        <v>44</v>
      </c>
      <c r="E24" s="27"/>
      <c r="F24" s="28"/>
      <c r="G24" s="20"/>
      <c r="H24" s="29"/>
      <c r="I24" s="30">
        <v>12.77</v>
      </c>
      <c r="J24" s="20">
        <v>2</v>
      </c>
    </row>
    <row r="25" spans="1:10" ht="25.5" customHeight="1" x14ac:dyDescent="0.25">
      <c r="A25" s="20">
        <v>13</v>
      </c>
      <c r="B25" s="18">
        <v>2</v>
      </c>
      <c r="C25" s="18" t="s">
        <v>45</v>
      </c>
      <c r="D25" s="20" t="s">
        <v>46</v>
      </c>
      <c r="E25" s="27"/>
      <c r="F25" s="28">
        <v>1</v>
      </c>
      <c r="G25" s="20">
        <v>12</v>
      </c>
      <c r="H25" s="29">
        <v>11.59</v>
      </c>
      <c r="I25" s="30">
        <v>9.7899999999999991</v>
      </c>
      <c r="J25" s="20">
        <v>2</v>
      </c>
    </row>
    <row r="26" spans="1:10" s="7" customFormat="1" ht="15.75" customHeight="1" x14ac:dyDescent="0.25">
      <c r="A26" s="20">
        <v>14</v>
      </c>
      <c r="B26" s="18">
        <v>0</v>
      </c>
      <c r="C26" s="18" t="s">
        <v>47</v>
      </c>
      <c r="D26" s="20" t="s">
        <v>48</v>
      </c>
      <c r="E26" s="27"/>
      <c r="F26" s="28">
        <v>1</v>
      </c>
      <c r="G26" s="20">
        <v>12</v>
      </c>
      <c r="H26" s="29">
        <v>12.04</v>
      </c>
      <c r="I26" s="30">
        <v>11.53</v>
      </c>
      <c r="J26" s="20">
        <v>0</v>
      </c>
    </row>
    <row r="27" spans="1:10" s="7" customFormat="1" ht="15.75" customHeight="1" x14ac:dyDescent="0.25">
      <c r="A27" s="20">
        <v>15</v>
      </c>
      <c r="B27" s="18">
        <v>0</v>
      </c>
      <c r="C27" s="18" t="s">
        <v>49</v>
      </c>
      <c r="D27" s="20" t="s">
        <v>50</v>
      </c>
      <c r="E27" s="27"/>
      <c r="F27" s="28">
        <v>1</v>
      </c>
      <c r="G27" s="20">
        <v>12</v>
      </c>
      <c r="H27" s="29">
        <v>11.53</v>
      </c>
      <c r="I27" s="30">
        <v>12.42</v>
      </c>
      <c r="J27" s="20">
        <v>0</v>
      </c>
    </row>
    <row r="28" spans="1:10" ht="15.75" customHeight="1" x14ac:dyDescent="0.25">
      <c r="A28" s="20">
        <v>16</v>
      </c>
      <c r="B28" s="18">
        <v>0</v>
      </c>
      <c r="C28" s="18"/>
      <c r="D28" s="20" t="s">
        <v>51</v>
      </c>
      <c r="E28" s="27"/>
      <c r="F28" s="28">
        <v>1</v>
      </c>
      <c r="G28" s="20">
        <v>12</v>
      </c>
      <c r="H28" s="29">
        <v>0</v>
      </c>
      <c r="I28" s="50"/>
      <c r="J28" s="20">
        <v>0</v>
      </c>
    </row>
    <row r="29" spans="1:10" ht="15.75" customHeight="1" x14ac:dyDescent="0.25">
      <c r="A29" s="20"/>
      <c r="B29" s="18"/>
      <c r="C29" s="18"/>
      <c r="D29" s="20"/>
      <c r="E29" s="27"/>
      <c r="F29" s="28"/>
      <c r="G29" s="20"/>
      <c r="H29" s="29"/>
      <c r="I29" s="30"/>
      <c r="J29" s="20"/>
    </row>
    <row r="30" spans="1:10" ht="15.75" customHeight="1" x14ac:dyDescent="0.25">
      <c r="A30" s="51" t="s">
        <v>15</v>
      </c>
      <c r="B30" s="32"/>
      <c r="C30" s="52"/>
      <c r="D30" s="51"/>
      <c r="E30" s="34">
        <f>SUM(E11:E28)</f>
        <v>7</v>
      </c>
      <c r="F30" s="35">
        <f>SUM(F11:F28)</f>
        <v>18</v>
      </c>
      <c r="G30" s="36">
        <f>SUM(G11:G28)</f>
        <v>252</v>
      </c>
      <c r="H30" s="37">
        <f>SUM(H11:H28)</f>
        <v>247.30999999999997</v>
      </c>
      <c r="I30" s="53">
        <f>SUM(I11:I28)</f>
        <v>239.52999999999997</v>
      </c>
      <c r="J30" s="36"/>
    </row>
    <row r="31" spans="1:10" ht="15.75" customHeight="1" x14ac:dyDescent="0.25">
      <c r="A31" s="54" t="s">
        <v>52</v>
      </c>
      <c r="B31" s="55"/>
      <c r="C31" s="56"/>
      <c r="D31" s="345" t="s">
        <v>53</v>
      </c>
      <c r="E31" s="345"/>
      <c r="F31" s="345"/>
      <c r="G31" s="345"/>
      <c r="H31" s="57"/>
      <c r="I31" s="58"/>
      <c r="J31" s="59"/>
    </row>
    <row r="32" spans="1:10" ht="15.75" customHeight="1" x14ac:dyDescent="0.25">
      <c r="A32" s="20">
        <v>1</v>
      </c>
      <c r="B32" s="18">
        <v>2</v>
      </c>
      <c r="C32" s="18" t="s">
        <v>54</v>
      </c>
      <c r="D32" s="20" t="s">
        <v>55</v>
      </c>
      <c r="E32" s="27">
        <v>1</v>
      </c>
      <c r="F32" s="28">
        <v>1</v>
      </c>
      <c r="G32" s="20">
        <v>18</v>
      </c>
      <c r="H32" s="29">
        <v>18.53</v>
      </c>
      <c r="I32" s="30">
        <v>17.47</v>
      </c>
      <c r="J32" s="20">
        <v>2</v>
      </c>
    </row>
    <row r="33" spans="1:10" ht="15.75" customHeight="1" x14ac:dyDescent="0.25">
      <c r="A33" s="20">
        <v>2</v>
      </c>
      <c r="B33" s="18">
        <v>2</v>
      </c>
      <c r="C33" s="18" t="s">
        <v>56</v>
      </c>
      <c r="D33" s="20" t="s">
        <v>57</v>
      </c>
      <c r="E33" s="27">
        <v>2</v>
      </c>
      <c r="F33" s="28">
        <v>1</v>
      </c>
      <c r="G33" s="20">
        <v>18</v>
      </c>
      <c r="H33" s="29">
        <v>19.14</v>
      </c>
      <c r="I33" s="30">
        <v>17.59</v>
      </c>
      <c r="J33" s="20">
        <v>2</v>
      </c>
    </row>
    <row r="34" spans="1:10" ht="15.75" customHeight="1" x14ac:dyDescent="0.25">
      <c r="A34" s="20">
        <v>3</v>
      </c>
      <c r="B34" s="18">
        <v>2</v>
      </c>
      <c r="C34" s="18" t="s">
        <v>58</v>
      </c>
      <c r="D34" s="20" t="s">
        <v>59</v>
      </c>
      <c r="E34" s="27">
        <v>1</v>
      </c>
      <c r="F34" s="28">
        <v>1</v>
      </c>
      <c r="G34" s="20">
        <v>15</v>
      </c>
      <c r="H34" s="29">
        <v>15.59</v>
      </c>
      <c r="I34" s="30">
        <v>14.91</v>
      </c>
      <c r="J34" s="20">
        <v>2</v>
      </c>
    </row>
    <row r="35" spans="1:10" ht="15.75" customHeight="1" x14ac:dyDescent="0.25">
      <c r="A35" s="20">
        <v>4</v>
      </c>
      <c r="B35" s="18">
        <v>2</v>
      </c>
      <c r="C35" s="18" t="s">
        <v>60</v>
      </c>
      <c r="D35" s="20" t="s">
        <v>61</v>
      </c>
      <c r="E35" s="27"/>
      <c r="F35" s="28">
        <v>1</v>
      </c>
      <c r="G35" s="20">
        <v>12</v>
      </c>
      <c r="H35" s="29">
        <v>11.45</v>
      </c>
      <c r="I35" s="30">
        <v>11.18</v>
      </c>
      <c r="J35" s="20">
        <v>2</v>
      </c>
    </row>
    <row r="36" spans="1:10" ht="15.75" customHeight="1" x14ac:dyDescent="0.25">
      <c r="A36" s="20">
        <v>5</v>
      </c>
      <c r="B36" s="18">
        <v>2</v>
      </c>
      <c r="C36" s="18" t="s">
        <v>62</v>
      </c>
      <c r="D36" s="20" t="s">
        <v>63</v>
      </c>
      <c r="E36" s="27">
        <v>1</v>
      </c>
      <c r="F36" s="28">
        <v>1</v>
      </c>
      <c r="G36" s="20">
        <v>15</v>
      </c>
      <c r="H36" s="29">
        <v>15.3</v>
      </c>
      <c r="I36" s="30">
        <v>15.15</v>
      </c>
      <c r="J36" s="20">
        <v>2</v>
      </c>
    </row>
    <row r="37" spans="1:10" ht="15.75" customHeight="1" x14ac:dyDescent="0.25">
      <c r="A37" s="342">
        <v>6</v>
      </c>
      <c r="B37" s="346">
        <v>2</v>
      </c>
      <c r="C37" s="18" t="s">
        <v>64</v>
      </c>
      <c r="D37" s="342" t="s">
        <v>65</v>
      </c>
      <c r="E37" s="343">
        <v>3</v>
      </c>
      <c r="F37" s="344">
        <v>2</v>
      </c>
      <c r="G37" s="342">
        <v>24</v>
      </c>
      <c r="H37" s="347">
        <v>23.29</v>
      </c>
      <c r="I37" s="30">
        <v>23.02</v>
      </c>
      <c r="J37" s="342">
        <v>2</v>
      </c>
    </row>
    <row r="38" spans="1:10" ht="15.75" customHeight="1" x14ac:dyDescent="0.25">
      <c r="A38" s="342"/>
      <c r="B38" s="346">
        <v>2</v>
      </c>
      <c r="C38" s="18"/>
      <c r="D38" s="342"/>
      <c r="E38" s="343"/>
      <c r="F38" s="344"/>
      <c r="G38" s="342"/>
      <c r="H38" s="347"/>
      <c r="I38" s="30"/>
      <c r="J38" s="342">
        <v>2</v>
      </c>
    </row>
    <row r="39" spans="1:10" ht="15.75" customHeight="1" x14ac:dyDescent="0.25">
      <c r="A39" s="20">
        <v>7</v>
      </c>
      <c r="B39" s="18">
        <v>2</v>
      </c>
      <c r="C39" s="18" t="s">
        <v>66</v>
      </c>
      <c r="D39" s="20" t="s">
        <v>67</v>
      </c>
      <c r="E39" s="27"/>
      <c r="F39" s="28">
        <v>1</v>
      </c>
      <c r="G39" s="20">
        <v>12</v>
      </c>
      <c r="H39" s="29">
        <v>11.6</v>
      </c>
      <c r="I39" s="30">
        <v>11.43</v>
      </c>
      <c r="J39" s="20">
        <v>2</v>
      </c>
    </row>
    <row r="40" spans="1:10" ht="15.75" customHeight="1" x14ac:dyDescent="0.25">
      <c r="A40" s="20">
        <v>8</v>
      </c>
      <c r="B40" s="18">
        <v>2</v>
      </c>
      <c r="C40" s="18" t="s">
        <v>68</v>
      </c>
      <c r="D40" s="20" t="s">
        <v>69</v>
      </c>
      <c r="E40" s="27"/>
      <c r="F40" s="28">
        <v>1</v>
      </c>
      <c r="G40" s="20">
        <v>60</v>
      </c>
      <c r="H40" s="29">
        <v>59.64</v>
      </c>
      <c r="I40" s="30">
        <v>60.41</v>
      </c>
      <c r="J40" s="20">
        <v>2</v>
      </c>
    </row>
    <row r="41" spans="1:10" ht="15.75" customHeight="1" x14ac:dyDescent="0.25">
      <c r="A41" s="20">
        <v>9</v>
      </c>
      <c r="B41" s="18">
        <v>2</v>
      </c>
      <c r="C41" s="18" t="s">
        <v>70</v>
      </c>
      <c r="D41" s="20" t="s">
        <v>71</v>
      </c>
      <c r="E41" s="27"/>
      <c r="F41" s="28">
        <v>1</v>
      </c>
      <c r="G41" s="20">
        <v>12</v>
      </c>
      <c r="H41" s="29">
        <v>11.53</v>
      </c>
      <c r="I41" s="30">
        <v>11.47</v>
      </c>
      <c r="J41" s="20">
        <v>2</v>
      </c>
    </row>
    <row r="42" spans="1:10" ht="15.75" customHeight="1" x14ac:dyDescent="0.25">
      <c r="A42" s="20">
        <v>10</v>
      </c>
      <c r="B42" s="18">
        <v>2</v>
      </c>
      <c r="C42" s="18" t="s">
        <v>72</v>
      </c>
      <c r="D42" s="20" t="s">
        <v>73</v>
      </c>
      <c r="E42" s="27"/>
      <c r="F42" s="28">
        <v>1</v>
      </c>
      <c r="G42" s="20">
        <v>18</v>
      </c>
      <c r="H42" s="29">
        <v>18</v>
      </c>
      <c r="I42" s="30">
        <v>15.68</v>
      </c>
      <c r="J42" s="20">
        <v>2</v>
      </c>
    </row>
    <row r="43" spans="1:10" ht="15.75" customHeight="1" x14ac:dyDescent="0.25">
      <c r="A43" s="20">
        <v>11</v>
      </c>
      <c r="B43" s="18">
        <v>2</v>
      </c>
      <c r="C43" s="18" t="s">
        <v>74</v>
      </c>
      <c r="D43" s="20" t="s">
        <v>75</v>
      </c>
      <c r="E43" s="27"/>
      <c r="F43" s="28">
        <v>1</v>
      </c>
      <c r="G43" s="20">
        <v>48</v>
      </c>
      <c r="H43" s="29">
        <v>46.9</v>
      </c>
      <c r="I43" s="30">
        <v>52.27</v>
      </c>
      <c r="J43" s="20">
        <v>2</v>
      </c>
    </row>
    <row r="44" spans="1:10" ht="15.75" customHeight="1" x14ac:dyDescent="0.25">
      <c r="A44" s="20">
        <v>12</v>
      </c>
      <c r="B44" s="18">
        <v>2</v>
      </c>
      <c r="C44" s="18" t="s">
        <v>76</v>
      </c>
      <c r="D44" s="20" t="s">
        <v>77</v>
      </c>
      <c r="E44" s="27"/>
      <c r="F44" s="28">
        <v>1</v>
      </c>
      <c r="G44" s="20">
        <v>12</v>
      </c>
      <c r="H44" s="29">
        <v>12</v>
      </c>
      <c r="I44" s="30">
        <v>11.21</v>
      </c>
      <c r="J44" s="20">
        <v>2</v>
      </c>
    </row>
    <row r="45" spans="1:10" ht="15.75" customHeight="1" x14ac:dyDescent="0.25">
      <c r="A45" s="20">
        <v>13</v>
      </c>
      <c r="B45" s="18">
        <v>2</v>
      </c>
      <c r="C45" s="18" t="s">
        <v>72</v>
      </c>
      <c r="D45" s="20" t="s">
        <v>78</v>
      </c>
      <c r="E45" s="27"/>
      <c r="F45" s="28">
        <v>1</v>
      </c>
      <c r="G45" s="20">
        <v>12</v>
      </c>
      <c r="H45" s="29">
        <v>0</v>
      </c>
      <c r="I45" s="30">
        <v>0</v>
      </c>
      <c r="J45" s="20">
        <v>2</v>
      </c>
    </row>
    <row r="46" spans="1:10" ht="15.75" customHeight="1" x14ac:dyDescent="0.25">
      <c r="A46" s="20">
        <v>14</v>
      </c>
      <c r="B46" s="18">
        <v>2</v>
      </c>
      <c r="C46" s="18" t="s">
        <v>79</v>
      </c>
      <c r="D46" s="20" t="s">
        <v>80</v>
      </c>
      <c r="E46" s="27"/>
      <c r="F46" s="28">
        <v>1</v>
      </c>
      <c r="G46" s="20">
        <v>12</v>
      </c>
      <c r="H46" s="29">
        <v>12.24</v>
      </c>
      <c r="I46" s="30">
        <v>12.27</v>
      </c>
      <c r="J46" s="20">
        <v>2</v>
      </c>
    </row>
    <row r="47" spans="1:10" ht="15.75" customHeight="1" x14ac:dyDescent="0.25">
      <c r="A47" s="20">
        <v>15</v>
      </c>
      <c r="B47" s="18">
        <v>2</v>
      </c>
      <c r="C47" s="18" t="s">
        <v>81</v>
      </c>
      <c r="D47" s="20" t="s">
        <v>82</v>
      </c>
      <c r="E47" s="27"/>
      <c r="F47" s="28">
        <v>1</v>
      </c>
      <c r="G47" s="20">
        <v>44</v>
      </c>
      <c r="H47" s="29">
        <v>53.36</v>
      </c>
      <c r="I47" s="30">
        <v>48.72</v>
      </c>
      <c r="J47" s="20">
        <v>2</v>
      </c>
    </row>
    <row r="48" spans="1:10" ht="15.75" customHeight="1" x14ac:dyDescent="0.25">
      <c r="A48" s="20"/>
      <c r="B48" s="18"/>
      <c r="C48" s="18"/>
      <c r="D48" s="20"/>
      <c r="E48" s="27"/>
      <c r="F48" s="28"/>
      <c r="G48" s="20"/>
      <c r="H48" s="29"/>
      <c r="I48" s="30"/>
      <c r="J48" s="20"/>
    </row>
    <row r="49" spans="1:14" ht="15.75" customHeight="1" x14ac:dyDescent="0.25">
      <c r="A49" s="31" t="s">
        <v>15</v>
      </c>
      <c r="B49" s="32"/>
      <c r="C49" s="33"/>
      <c r="D49" s="31"/>
      <c r="E49" s="34">
        <f>SUM(E32:E48)</f>
        <v>8</v>
      </c>
      <c r="F49" s="35">
        <f>SUM(F32:F47)</f>
        <v>16</v>
      </c>
      <c r="G49" s="36">
        <f>SUM(G32:G47)</f>
        <v>332</v>
      </c>
      <c r="H49" s="37">
        <f>SUM(H32:H47)</f>
        <v>328.57000000000005</v>
      </c>
      <c r="I49" s="36">
        <f>SUM(I32:I47)</f>
        <v>322.77999999999997</v>
      </c>
      <c r="J49" s="36"/>
    </row>
    <row r="50" spans="1:14" ht="15.75" customHeight="1" x14ac:dyDescent="0.25">
      <c r="A50" s="60" t="s">
        <v>83</v>
      </c>
      <c r="B50" s="61"/>
      <c r="C50" s="62"/>
      <c r="D50" s="348" t="s">
        <v>84</v>
      </c>
      <c r="E50" s="348"/>
      <c r="F50" s="348"/>
      <c r="G50" s="348"/>
      <c r="H50" s="63"/>
      <c r="I50" s="64"/>
      <c r="J50" s="65"/>
    </row>
    <row r="51" spans="1:14" ht="15.75" customHeight="1" x14ac:dyDescent="0.25">
      <c r="A51" s="20">
        <v>1</v>
      </c>
      <c r="B51" s="18">
        <v>1</v>
      </c>
      <c r="C51" s="18" t="s">
        <v>85</v>
      </c>
      <c r="D51" s="20" t="s">
        <v>86</v>
      </c>
      <c r="E51" s="27">
        <v>1</v>
      </c>
      <c r="F51" s="28">
        <v>1</v>
      </c>
      <c r="G51" s="20">
        <v>18</v>
      </c>
      <c r="H51" s="29">
        <v>17.37</v>
      </c>
      <c r="I51" s="30">
        <v>17.239999999999998</v>
      </c>
      <c r="J51" s="20">
        <v>1</v>
      </c>
    </row>
    <row r="52" spans="1:14" ht="15.75" customHeight="1" x14ac:dyDescent="0.25">
      <c r="A52" s="20">
        <v>2</v>
      </c>
      <c r="B52" s="18">
        <v>1</v>
      </c>
      <c r="C52" s="18" t="s">
        <v>87</v>
      </c>
      <c r="D52" s="20" t="s">
        <v>88</v>
      </c>
      <c r="E52" s="27">
        <v>2</v>
      </c>
      <c r="F52" s="28">
        <v>1</v>
      </c>
      <c r="G52" s="20">
        <v>18</v>
      </c>
      <c r="H52" s="29">
        <v>18.05</v>
      </c>
      <c r="I52" s="30">
        <v>18.38</v>
      </c>
      <c r="J52" s="20">
        <v>1</v>
      </c>
    </row>
    <row r="53" spans="1:14" ht="15.75" customHeight="1" x14ac:dyDescent="0.25">
      <c r="A53" s="20">
        <v>3</v>
      </c>
      <c r="B53" s="18">
        <v>1</v>
      </c>
      <c r="C53" s="18" t="s">
        <v>89</v>
      </c>
      <c r="D53" s="20" t="s">
        <v>90</v>
      </c>
      <c r="E53" s="27">
        <v>1</v>
      </c>
      <c r="F53" s="28">
        <v>1</v>
      </c>
      <c r="G53" s="20">
        <v>12</v>
      </c>
      <c r="H53" s="29">
        <v>11.29</v>
      </c>
      <c r="I53" s="30">
        <v>11.28</v>
      </c>
      <c r="J53" s="20">
        <v>1</v>
      </c>
    </row>
    <row r="54" spans="1:14" ht="15.75" customHeight="1" x14ac:dyDescent="0.25">
      <c r="A54" s="20">
        <v>4</v>
      </c>
      <c r="B54" s="18">
        <v>1</v>
      </c>
      <c r="C54" s="18" t="s">
        <v>91</v>
      </c>
      <c r="D54" s="20" t="s">
        <v>92</v>
      </c>
      <c r="E54" s="27">
        <v>1</v>
      </c>
      <c r="F54" s="28">
        <v>1</v>
      </c>
      <c r="G54" s="20">
        <v>12</v>
      </c>
      <c r="H54" s="29">
        <v>12</v>
      </c>
      <c r="I54" s="30">
        <v>11.13</v>
      </c>
      <c r="J54" s="20">
        <v>1</v>
      </c>
    </row>
    <row r="55" spans="1:14" ht="15.75" customHeight="1" x14ac:dyDescent="0.25">
      <c r="A55" s="342">
        <v>5</v>
      </c>
      <c r="B55" s="18">
        <v>1</v>
      </c>
      <c r="C55" s="18" t="s">
        <v>93</v>
      </c>
      <c r="D55" s="342" t="s">
        <v>94</v>
      </c>
      <c r="E55" s="343">
        <v>4</v>
      </c>
      <c r="F55" s="344">
        <v>2</v>
      </c>
      <c r="G55" s="342">
        <v>24</v>
      </c>
      <c r="H55" s="29">
        <v>11.6</v>
      </c>
      <c r="I55" s="30">
        <v>14.63</v>
      </c>
      <c r="J55" s="20">
        <v>1</v>
      </c>
      <c r="N55" s="7"/>
    </row>
    <row r="56" spans="1:14" ht="15.75" customHeight="1" x14ac:dyDescent="0.25">
      <c r="A56" s="342"/>
      <c r="B56" s="18">
        <v>1</v>
      </c>
      <c r="C56" s="18" t="s">
        <v>95</v>
      </c>
      <c r="D56" s="342"/>
      <c r="E56" s="343"/>
      <c r="F56" s="344"/>
      <c r="G56" s="342"/>
      <c r="H56" s="29">
        <v>14.41</v>
      </c>
      <c r="I56" s="30">
        <v>11.18</v>
      </c>
      <c r="J56" s="20">
        <v>1</v>
      </c>
    </row>
    <row r="57" spans="1:14" ht="15.75" customHeight="1" x14ac:dyDescent="0.25">
      <c r="A57" s="20">
        <v>6</v>
      </c>
      <c r="B57" s="18">
        <v>1</v>
      </c>
      <c r="C57" s="18" t="s">
        <v>96</v>
      </c>
      <c r="D57" s="20" t="s">
        <v>97</v>
      </c>
      <c r="E57" s="27">
        <v>1</v>
      </c>
      <c r="F57" s="28">
        <v>1</v>
      </c>
      <c r="G57" s="20">
        <v>15</v>
      </c>
      <c r="H57" s="29">
        <v>14</v>
      </c>
      <c r="I57" s="30">
        <v>13.12</v>
      </c>
      <c r="J57" s="20">
        <v>1</v>
      </c>
    </row>
    <row r="58" spans="1:14" ht="15.75" customHeight="1" x14ac:dyDescent="0.25">
      <c r="A58" s="342">
        <v>7</v>
      </c>
      <c r="B58" s="18">
        <v>1</v>
      </c>
      <c r="C58" s="18" t="s">
        <v>98</v>
      </c>
      <c r="D58" s="342" t="s">
        <v>99</v>
      </c>
      <c r="E58" s="349">
        <v>7</v>
      </c>
      <c r="F58" s="350">
        <v>4</v>
      </c>
      <c r="G58" s="351">
        <v>48</v>
      </c>
      <c r="H58" s="29">
        <v>12.24</v>
      </c>
      <c r="I58" s="30">
        <v>17.84</v>
      </c>
      <c r="J58" s="20">
        <v>1</v>
      </c>
    </row>
    <row r="59" spans="1:14" ht="15.75" customHeight="1" x14ac:dyDescent="0.25">
      <c r="A59" s="342"/>
      <c r="B59" s="18">
        <v>1</v>
      </c>
      <c r="C59" s="18" t="s">
        <v>100</v>
      </c>
      <c r="D59" s="342"/>
      <c r="E59" s="349"/>
      <c r="F59" s="350"/>
      <c r="G59" s="351"/>
      <c r="H59" s="29">
        <v>15.34</v>
      </c>
      <c r="I59" s="30">
        <v>13.26</v>
      </c>
      <c r="J59" s="20">
        <v>1</v>
      </c>
    </row>
    <row r="60" spans="1:14" ht="15.75" customHeight="1" x14ac:dyDescent="0.25">
      <c r="A60" s="342"/>
      <c r="B60" s="18">
        <v>1</v>
      </c>
      <c r="C60" s="18" t="s">
        <v>101</v>
      </c>
      <c r="D60" s="342"/>
      <c r="E60" s="349"/>
      <c r="F60" s="350"/>
      <c r="G60" s="351"/>
      <c r="H60" s="29">
        <v>18</v>
      </c>
      <c r="I60" s="30">
        <v>13.26</v>
      </c>
      <c r="J60" s="20">
        <v>1</v>
      </c>
    </row>
    <row r="61" spans="1:14" ht="15.75" customHeight="1" x14ac:dyDescent="0.25">
      <c r="A61" s="20">
        <v>8</v>
      </c>
      <c r="B61" s="18">
        <v>1</v>
      </c>
      <c r="C61" s="18" t="s">
        <v>102</v>
      </c>
      <c r="D61" s="20" t="s">
        <v>103</v>
      </c>
      <c r="E61" s="27"/>
      <c r="F61" s="28">
        <v>1</v>
      </c>
      <c r="G61" s="20">
        <v>12</v>
      </c>
      <c r="H61" s="29">
        <v>10.47</v>
      </c>
      <c r="I61" s="30">
        <v>9.3000000000000007</v>
      </c>
      <c r="J61" s="20">
        <v>1</v>
      </c>
    </row>
    <row r="62" spans="1:14" ht="15.75" customHeight="1" x14ac:dyDescent="0.25">
      <c r="A62" s="20">
        <v>9</v>
      </c>
      <c r="B62" s="18">
        <v>1</v>
      </c>
      <c r="C62" s="18" t="s">
        <v>104</v>
      </c>
      <c r="D62" s="20" t="s">
        <v>69</v>
      </c>
      <c r="E62" s="27"/>
      <c r="F62" s="28">
        <v>1</v>
      </c>
      <c r="G62" s="20">
        <v>60</v>
      </c>
      <c r="H62" s="29">
        <v>56.33</v>
      </c>
      <c r="I62" s="30">
        <v>54.5</v>
      </c>
      <c r="J62" s="20">
        <v>1</v>
      </c>
    </row>
    <row r="63" spans="1:14" ht="15.75" customHeight="1" x14ac:dyDescent="0.25">
      <c r="A63" s="20">
        <v>10</v>
      </c>
      <c r="B63" s="18">
        <v>1</v>
      </c>
      <c r="C63" s="18" t="s">
        <v>105</v>
      </c>
      <c r="D63" s="20" t="s">
        <v>106</v>
      </c>
      <c r="E63" s="27"/>
      <c r="F63" s="28">
        <v>1</v>
      </c>
      <c r="G63" s="20">
        <v>12</v>
      </c>
      <c r="H63" s="29">
        <v>14.12</v>
      </c>
      <c r="I63" s="30">
        <v>17.78</v>
      </c>
      <c r="J63" s="20">
        <v>1</v>
      </c>
    </row>
    <row r="64" spans="1:14" ht="15.75" customHeight="1" x14ac:dyDescent="0.25">
      <c r="A64" s="20">
        <v>11</v>
      </c>
      <c r="B64" s="18">
        <v>1</v>
      </c>
      <c r="C64" s="18" t="s">
        <v>107</v>
      </c>
      <c r="D64" s="20" t="s">
        <v>108</v>
      </c>
      <c r="E64" s="27"/>
      <c r="F64" s="28">
        <v>1</v>
      </c>
      <c r="G64" s="20">
        <v>18</v>
      </c>
      <c r="H64" s="29">
        <v>18.32</v>
      </c>
      <c r="I64" s="30">
        <v>15.33</v>
      </c>
      <c r="J64" s="20">
        <v>1</v>
      </c>
    </row>
    <row r="65" spans="1:15" ht="15.75" customHeight="1" x14ac:dyDescent="0.25">
      <c r="A65" s="20">
        <v>12</v>
      </c>
      <c r="B65" s="18">
        <v>1</v>
      </c>
      <c r="C65" s="18" t="s">
        <v>109</v>
      </c>
      <c r="D65" s="20" t="s">
        <v>75</v>
      </c>
      <c r="E65" s="27"/>
      <c r="F65" s="28">
        <v>1</v>
      </c>
      <c r="G65" s="20">
        <v>48</v>
      </c>
      <c r="H65" s="29">
        <v>53.12</v>
      </c>
      <c r="I65" s="30">
        <v>55.69</v>
      </c>
      <c r="J65" s="20">
        <v>1</v>
      </c>
    </row>
    <row r="66" spans="1:15" ht="15.75" customHeight="1" x14ac:dyDescent="0.25">
      <c r="A66" s="20">
        <v>13</v>
      </c>
      <c r="B66" s="18">
        <v>1</v>
      </c>
      <c r="C66" s="18" t="s">
        <v>110</v>
      </c>
      <c r="D66" s="20" t="s">
        <v>111</v>
      </c>
      <c r="E66" s="27"/>
      <c r="F66" s="28">
        <v>1</v>
      </c>
      <c r="G66" s="20">
        <v>12</v>
      </c>
      <c r="H66" s="29">
        <v>12.17</v>
      </c>
      <c r="I66" s="30">
        <v>12.32</v>
      </c>
      <c r="J66" s="20">
        <v>1</v>
      </c>
    </row>
    <row r="67" spans="1:15" ht="15.75" customHeight="1" x14ac:dyDescent="0.25">
      <c r="A67" s="20">
        <v>14</v>
      </c>
      <c r="B67" s="18">
        <v>1</v>
      </c>
      <c r="C67" s="18" t="s">
        <v>112</v>
      </c>
      <c r="D67" s="20" t="s">
        <v>113</v>
      </c>
      <c r="E67" s="27"/>
      <c r="F67" s="28">
        <v>1</v>
      </c>
      <c r="G67" s="20">
        <v>12</v>
      </c>
      <c r="H67" s="29">
        <v>17.62</v>
      </c>
      <c r="I67" s="30">
        <v>14.61</v>
      </c>
      <c r="J67" s="20">
        <v>1</v>
      </c>
      <c r="O67" s="7"/>
    </row>
    <row r="68" spans="1:15" ht="15.75" customHeight="1" x14ac:dyDescent="0.25">
      <c r="A68" s="20">
        <v>15</v>
      </c>
      <c r="B68" s="18">
        <v>0</v>
      </c>
      <c r="C68" s="18" t="s">
        <v>114</v>
      </c>
      <c r="D68" s="20" t="s">
        <v>115</v>
      </c>
      <c r="E68" s="27"/>
      <c r="F68" s="28">
        <v>1</v>
      </c>
      <c r="G68" s="20">
        <v>12</v>
      </c>
      <c r="H68" s="29">
        <v>13.34</v>
      </c>
      <c r="I68" s="30">
        <v>12.48</v>
      </c>
      <c r="J68" s="20">
        <v>0</v>
      </c>
    </row>
    <row r="69" spans="1:15" ht="15.75" customHeight="1" x14ac:dyDescent="0.25">
      <c r="A69" s="20">
        <v>16</v>
      </c>
      <c r="B69" s="18">
        <v>0</v>
      </c>
      <c r="C69" s="18" t="s">
        <v>116</v>
      </c>
      <c r="D69" s="20" t="s">
        <v>117</v>
      </c>
      <c r="E69" s="27"/>
      <c r="F69" s="28">
        <v>1</v>
      </c>
      <c r="G69" s="20">
        <v>12</v>
      </c>
      <c r="H69" s="29">
        <v>13.24</v>
      </c>
      <c r="I69" s="30">
        <v>12.69</v>
      </c>
      <c r="J69" s="20">
        <v>0</v>
      </c>
    </row>
    <row r="70" spans="1:15" ht="15.75" customHeight="1" x14ac:dyDescent="0.25">
      <c r="A70" s="20">
        <v>17</v>
      </c>
      <c r="B70" s="18">
        <v>0</v>
      </c>
      <c r="C70" s="18" t="s">
        <v>118</v>
      </c>
      <c r="D70" s="20" t="s">
        <v>119</v>
      </c>
      <c r="E70" s="27"/>
      <c r="F70" s="28">
        <v>1</v>
      </c>
      <c r="G70" s="20">
        <v>12</v>
      </c>
      <c r="H70" s="29">
        <v>15.73</v>
      </c>
      <c r="I70" s="30">
        <v>12.44</v>
      </c>
      <c r="J70" s="20">
        <v>0</v>
      </c>
    </row>
    <row r="71" spans="1:15" ht="25.5" customHeight="1" x14ac:dyDescent="0.25">
      <c r="A71" s="20">
        <v>18</v>
      </c>
      <c r="B71" s="18">
        <v>0</v>
      </c>
      <c r="C71" s="18" t="s">
        <v>120</v>
      </c>
      <c r="D71" s="20" t="s">
        <v>121</v>
      </c>
      <c r="E71" s="27"/>
      <c r="F71" s="28">
        <v>1</v>
      </c>
      <c r="G71" s="20">
        <v>12</v>
      </c>
      <c r="H71" s="29">
        <v>11.55</v>
      </c>
      <c r="I71" s="30">
        <v>9.09</v>
      </c>
      <c r="J71" s="20">
        <v>0</v>
      </c>
    </row>
    <row r="72" spans="1:15" ht="25.5" customHeight="1" x14ac:dyDescent="0.25">
      <c r="A72" s="20">
        <v>19</v>
      </c>
      <c r="B72" s="18">
        <v>0</v>
      </c>
      <c r="C72" s="18" t="s">
        <v>122</v>
      </c>
      <c r="D72" s="20" t="s">
        <v>123</v>
      </c>
      <c r="E72" s="27"/>
      <c r="F72" s="28">
        <v>1</v>
      </c>
      <c r="G72" s="20">
        <v>18</v>
      </c>
      <c r="H72" s="29">
        <v>16.75</v>
      </c>
      <c r="I72" s="30">
        <v>11.78</v>
      </c>
      <c r="J72" s="20">
        <v>0</v>
      </c>
    </row>
    <row r="73" spans="1:15" ht="25.5" customHeight="1" x14ac:dyDescent="0.25">
      <c r="A73" s="20">
        <v>19</v>
      </c>
      <c r="B73" s="18">
        <v>0</v>
      </c>
      <c r="C73" s="18" t="s">
        <v>124</v>
      </c>
      <c r="D73" s="20" t="s">
        <v>125</v>
      </c>
      <c r="E73" s="27"/>
      <c r="F73" s="28">
        <v>1</v>
      </c>
      <c r="G73" s="20"/>
      <c r="H73" s="29">
        <v>16.75</v>
      </c>
      <c r="I73" s="30">
        <v>4.17</v>
      </c>
      <c r="J73" s="20"/>
    </row>
    <row r="74" spans="1:15" ht="15.75" customHeight="1" x14ac:dyDescent="0.25">
      <c r="A74" s="20">
        <v>20</v>
      </c>
      <c r="B74" s="18">
        <v>1</v>
      </c>
      <c r="C74" s="18" t="s">
        <v>126</v>
      </c>
      <c r="D74" s="20" t="s">
        <v>127</v>
      </c>
      <c r="E74" s="27"/>
      <c r="F74" s="28">
        <v>1</v>
      </c>
      <c r="G74" s="20">
        <v>45</v>
      </c>
      <c r="H74" s="29">
        <v>44.35</v>
      </c>
      <c r="I74" s="30">
        <v>47.57</v>
      </c>
      <c r="J74" s="20">
        <v>1</v>
      </c>
    </row>
    <row r="75" spans="1:15" ht="15.75" customHeight="1" x14ac:dyDescent="0.25">
      <c r="A75" s="20"/>
      <c r="B75" s="18"/>
      <c r="C75" s="18"/>
      <c r="D75" s="20"/>
      <c r="E75" s="27"/>
      <c r="F75" s="28"/>
      <c r="G75" s="20"/>
      <c r="H75" s="29"/>
      <c r="I75" s="30"/>
      <c r="J75" s="20"/>
    </row>
    <row r="76" spans="1:15" ht="15.75" customHeight="1" x14ac:dyDescent="0.25">
      <c r="A76" s="31" t="s">
        <v>15</v>
      </c>
      <c r="B76" s="32"/>
      <c r="C76" s="33"/>
      <c r="D76" s="31"/>
      <c r="E76" s="34">
        <f>SUM(E51:E74)</f>
        <v>17</v>
      </c>
      <c r="F76" s="35">
        <f>SUM(F51:F74)</f>
        <v>25</v>
      </c>
      <c r="G76" s="36">
        <f>SUM(G51:G74)</f>
        <v>432</v>
      </c>
      <c r="H76" s="37">
        <f>SUM(H51:H74)</f>
        <v>458.16000000000008</v>
      </c>
      <c r="I76" s="36">
        <f>SUM(I51:I74)</f>
        <v>431.07</v>
      </c>
      <c r="J76" s="36"/>
    </row>
    <row r="77" spans="1:15" ht="15.75" customHeight="1" x14ac:dyDescent="0.25">
      <c r="A77" s="68" t="s">
        <v>128</v>
      </c>
      <c r="B77" s="69"/>
      <c r="C77" s="70"/>
      <c r="D77" s="352" t="s">
        <v>129</v>
      </c>
      <c r="E77" s="352"/>
      <c r="F77" s="352"/>
      <c r="G77" s="352"/>
      <c r="H77" s="71"/>
      <c r="I77" s="72"/>
      <c r="J77" s="73"/>
    </row>
    <row r="78" spans="1:15" ht="15.75" customHeight="1" x14ac:dyDescent="0.25">
      <c r="A78" s="20">
        <v>1</v>
      </c>
      <c r="B78" s="18">
        <v>2</v>
      </c>
      <c r="C78" s="18" t="s">
        <v>130</v>
      </c>
      <c r="D78" s="20" t="s">
        <v>131</v>
      </c>
      <c r="E78" s="27">
        <v>1</v>
      </c>
      <c r="F78" s="28">
        <v>1</v>
      </c>
      <c r="G78" s="20">
        <v>18</v>
      </c>
      <c r="H78" s="29">
        <v>18</v>
      </c>
      <c r="I78" s="30">
        <v>17.989999999999998</v>
      </c>
      <c r="J78" s="20">
        <v>2</v>
      </c>
    </row>
    <row r="79" spans="1:15" ht="15.75" customHeight="1" x14ac:dyDescent="0.25">
      <c r="A79" s="74">
        <v>2</v>
      </c>
      <c r="B79" s="18">
        <v>2</v>
      </c>
      <c r="C79" s="18" t="s">
        <v>132</v>
      </c>
      <c r="D79" s="20" t="s">
        <v>133</v>
      </c>
      <c r="E79" s="27"/>
      <c r="F79" s="28">
        <v>1</v>
      </c>
      <c r="G79" s="20">
        <v>15</v>
      </c>
      <c r="H79" s="29">
        <v>15</v>
      </c>
      <c r="I79" s="30">
        <v>15.5</v>
      </c>
      <c r="J79" s="20">
        <v>2</v>
      </c>
    </row>
    <row r="80" spans="1:15" ht="15.75" customHeight="1" x14ac:dyDescent="0.25">
      <c r="A80" s="353">
        <v>2</v>
      </c>
      <c r="B80" s="18">
        <v>2</v>
      </c>
      <c r="C80" s="18" t="s">
        <v>134</v>
      </c>
      <c r="D80" s="342" t="s">
        <v>94</v>
      </c>
      <c r="E80" s="343">
        <v>4</v>
      </c>
      <c r="F80" s="344">
        <v>2</v>
      </c>
      <c r="G80" s="342">
        <v>24</v>
      </c>
      <c r="H80" s="29">
        <v>14.68</v>
      </c>
      <c r="I80" s="30">
        <v>12.17</v>
      </c>
      <c r="J80" s="20">
        <v>2</v>
      </c>
    </row>
    <row r="81" spans="1:10" ht="15.75" customHeight="1" x14ac:dyDescent="0.25">
      <c r="A81" s="353"/>
      <c r="B81" s="18">
        <v>2</v>
      </c>
      <c r="C81" s="18" t="s">
        <v>135</v>
      </c>
      <c r="D81" s="342"/>
      <c r="E81" s="343"/>
      <c r="F81" s="344"/>
      <c r="G81" s="342"/>
      <c r="H81" s="29">
        <v>12.45</v>
      </c>
      <c r="I81" s="30">
        <v>14.66</v>
      </c>
      <c r="J81" s="20">
        <v>2</v>
      </c>
    </row>
    <row r="82" spans="1:10" ht="15.75" customHeight="1" x14ac:dyDescent="0.25">
      <c r="A82" s="74">
        <v>2</v>
      </c>
      <c r="B82" s="18">
        <v>2</v>
      </c>
      <c r="C82" s="18" t="s">
        <v>136</v>
      </c>
      <c r="D82" s="20" t="s">
        <v>97</v>
      </c>
      <c r="E82" s="27">
        <v>1</v>
      </c>
      <c r="F82" s="28">
        <v>1</v>
      </c>
      <c r="G82" s="20">
        <v>15</v>
      </c>
      <c r="H82" s="29">
        <v>15</v>
      </c>
      <c r="I82" s="30">
        <v>14.16</v>
      </c>
      <c r="J82" s="20">
        <v>2</v>
      </c>
    </row>
    <row r="83" spans="1:10" ht="15.75" customHeight="1" x14ac:dyDescent="0.25">
      <c r="A83" s="351">
        <v>3</v>
      </c>
      <c r="B83" s="18">
        <v>2</v>
      </c>
      <c r="C83" s="75" t="s">
        <v>137</v>
      </c>
      <c r="D83" s="342" t="s">
        <v>138</v>
      </c>
      <c r="E83" s="343">
        <v>3</v>
      </c>
      <c r="F83" s="344">
        <v>2</v>
      </c>
      <c r="G83" s="342">
        <v>24</v>
      </c>
      <c r="H83" s="29">
        <v>12</v>
      </c>
      <c r="I83" s="30">
        <v>11.28</v>
      </c>
      <c r="J83" s="20">
        <v>2</v>
      </c>
    </row>
    <row r="84" spans="1:10" ht="15.75" customHeight="1" x14ac:dyDescent="0.25">
      <c r="A84" s="351"/>
      <c r="B84" s="18">
        <v>2</v>
      </c>
      <c r="C84" s="75" t="s">
        <v>139</v>
      </c>
      <c r="D84" s="342"/>
      <c r="E84" s="343"/>
      <c r="F84" s="344"/>
      <c r="G84" s="342"/>
      <c r="H84" s="29">
        <v>12.29</v>
      </c>
      <c r="I84" s="30">
        <v>11.18</v>
      </c>
      <c r="J84" s="20">
        <v>2</v>
      </c>
    </row>
    <row r="85" spans="1:10" ht="15.75" customHeight="1" x14ac:dyDescent="0.25">
      <c r="A85" s="20">
        <v>4</v>
      </c>
      <c r="B85" s="18">
        <v>2</v>
      </c>
      <c r="C85" s="18" t="s">
        <v>140</v>
      </c>
      <c r="D85" s="20" t="s">
        <v>141</v>
      </c>
      <c r="E85" s="27"/>
      <c r="F85" s="28">
        <v>1</v>
      </c>
      <c r="G85" s="20">
        <v>48</v>
      </c>
      <c r="H85" s="29">
        <v>48.58</v>
      </c>
      <c r="I85" s="30">
        <v>44.15</v>
      </c>
      <c r="J85" s="20">
        <v>2</v>
      </c>
    </row>
    <row r="86" spans="1:10" ht="15.75" customHeight="1" x14ac:dyDescent="0.25">
      <c r="A86" s="20">
        <v>5</v>
      </c>
      <c r="B86" s="18">
        <v>2</v>
      </c>
      <c r="C86" s="18" t="s">
        <v>72</v>
      </c>
      <c r="D86" s="20" t="s">
        <v>142</v>
      </c>
      <c r="E86" s="27"/>
      <c r="F86" s="28">
        <v>1</v>
      </c>
      <c r="G86" s="20">
        <v>12</v>
      </c>
      <c r="H86" s="29">
        <v>11.3</v>
      </c>
      <c r="I86" s="30">
        <v>10.78</v>
      </c>
      <c r="J86" s="20">
        <v>2</v>
      </c>
    </row>
    <row r="87" spans="1:10" ht="15.75" customHeight="1" x14ac:dyDescent="0.25">
      <c r="A87" s="20">
        <v>6</v>
      </c>
      <c r="B87" s="18">
        <v>2</v>
      </c>
      <c r="C87" s="18" t="s">
        <v>143</v>
      </c>
      <c r="D87" s="20" t="s">
        <v>144</v>
      </c>
      <c r="E87" s="27"/>
      <c r="F87" s="28">
        <v>1</v>
      </c>
      <c r="G87" s="20">
        <v>12</v>
      </c>
      <c r="H87" s="29">
        <v>12.84</v>
      </c>
      <c r="I87" s="30">
        <v>9.14</v>
      </c>
      <c r="J87" s="20">
        <v>2</v>
      </c>
    </row>
    <row r="88" spans="1:10" ht="15.75" customHeight="1" x14ac:dyDescent="0.25">
      <c r="A88" s="20">
        <v>7</v>
      </c>
      <c r="B88" s="18">
        <v>2</v>
      </c>
      <c r="C88" s="18" t="s">
        <v>145</v>
      </c>
      <c r="D88" s="20" t="s">
        <v>146</v>
      </c>
      <c r="E88" s="27"/>
      <c r="F88" s="28">
        <v>1</v>
      </c>
      <c r="G88" s="20">
        <v>12</v>
      </c>
      <c r="H88" s="29">
        <v>13.83</v>
      </c>
      <c r="I88" s="30">
        <v>12.17</v>
      </c>
      <c r="J88" s="20">
        <v>2</v>
      </c>
    </row>
    <row r="89" spans="1:10" ht="15.75" customHeight="1" x14ac:dyDescent="0.25">
      <c r="A89" s="20">
        <v>8</v>
      </c>
      <c r="B89" s="18">
        <v>2</v>
      </c>
      <c r="C89" s="18" t="s">
        <v>147</v>
      </c>
      <c r="D89" s="20" t="s">
        <v>148</v>
      </c>
      <c r="E89" s="27"/>
      <c r="F89" s="28">
        <v>1</v>
      </c>
      <c r="G89" s="20">
        <v>12</v>
      </c>
      <c r="H89" s="29">
        <v>12.6</v>
      </c>
      <c r="I89" s="30">
        <v>12.52</v>
      </c>
      <c r="J89" s="20">
        <v>2</v>
      </c>
    </row>
    <row r="90" spans="1:10" ht="15.75" customHeight="1" x14ac:dyDescent="0.25">
      <c r="A90" s="20">
        <v>9</v>
      </c>
      <c r="B90" s="18">
        <v>2</v>
      </c>
      <c r="C90" s="18" t="s">
        <v>149</v>
      </c>
      <c r="D90" s="20" t="s">
        <v>150</v>
      </c>
      <c r="E90" s="27"/>
      <c r="F90" s="28">
        <v>1</v>
      </c>
      <c r="G90" s="20">
        <v>18</v>
      </c>
      <c r="H90" s="29">
        <v>18.559999999999999</v>
      </c>
      <c r="I90" s="30">
        <v>18.14</v>
      </c>
      <c r="J90" s="20">
        <v>2</v>
      </c>
    </row>
    <row r="91" spans="1:10" ht="15.75" customHeight="1" x14ac:dyDescent="0.25">
      <c r="A91" s="20">
        <v>10</v>
      </c>
      <c r="B91" s="18">
        <v>2</v>
      </c>
      <c r="C91" s="18" t="s">
        <v>151</v>
      </c>
      <c r="D91" s="20" t="s">
        <v>152</v>
      </c>
      <c r="E91" s="27"/>
      <c r="F91" s="28">
        <v>1</v>
      </c>
      <c r="G91" s="20">
        <v>18</v>
      </c>
      <c r="H91" s="29">
        <v>18</v>
      </c>
      <c r="I91" s="30">
        <v>13.36</v>
      </c>
      <c r="J91" s="20">
        <v>2</v>
      </c>
    </row>
    <row r="92" spans="1:10" ht="15.75" customHeight="1" x14ac:dyDescent="0.25">
      <c r="A92" s="20">
        <v>10</v>
      </c>
      <c r="B92" s="18">
        <v>2</v>
      </c>
      <c r="C92" s="18" t="s">
        <v>153</v>
      </c>
      <c r="D92" s="20" t="s">
        <v>154</v>
      </c>
      <c r="E92" s="27"/>
      <c r="F92" s="28">
        <v>1</v>
      </c>
      <c r="G92" s="20">
        <v>18</v>
      </c>
      <c r="H92" s="29"/>
      <c r="I92" s="30">
        <v>3.24</v>
      </c>
      <c r="J92" s="20"/>
    </row>
    <row r="93" spans="1:10" ht="15.75" customHeight="1" x14ac:dyDescent="0.25">
      <c r="A93" s="20">
        <v>11</v>
      </c>
      <c r="B93" s="18">
        <v>2</v>
      </c>
      <c r="C93" s="18" t="s">
        <v>155</v>
      </c>
      <c r="D93" s="20" t="s">
        <v>156</v>
      </c>
      <c r="E93" s="27"/>
      <c r="F93" s="28">
        <v>1</v>
      </c>
      <c r="G93" s="20">
        <v>12</v>
      </c>
      <c r="H93" s="29">
        <v>11.3</v>
      </c>
      <c r="I93" s="30">
        <v>11.67</v>
      </c>
      <c r="J93" s="20">
        <v>2</v>
      </c>
    </row>
    <row r="94" spans="1:10" ht="15.75" customHeight="1" x14ac:dyDescent="0.25">
      <c r="A94" s="20">
        <v>12</v>
      </c>
      <c r="B94" s="18">
        <v>2</v>
      </c>
      <c r="C94" s="18" t="s">
        <v>157</v>
      </c>
      <c r="D94" s="20" t="s">
        <v>127</v>
      </c>
      <c r="E94" s="27"/>
      <c r="F94" s="28">
        <v>1</v>
      </c>
      <c r="G94" s="20">
        <v>20</v>
      </c>
      <c r="H94" s="29">
        <v>43.69</v>
      </c>
      <c r="I94" s="30">
        <v>39.200000000000003</v>
      </c>
      <c r="J94" s="20">
        <v>2</v>
      </c>
    </row>
    <row r="95" spans="1:10" ht="15.75" customHeight="1" x14ac:dyDescent="0.25">
      <c r="A95" s="20"/>
      <c r="B95" s="18"/>
      <c r="C95" s="18"/>
      <c r="D95" s="20"/>
      <c r="E95" s="27"/>
      <c r="F95" s="28"/>
      <c r="G95" s="20"/>
      <c r="H95" s="29"/>
      <c r="I95" s="30"/>
      <c r="J95" s="20"/>
    </row>
    <row r="96" spans="1:10" ht="15.75" customHeight="1" x14ac:dyDescent="0.25">
      <c r="A96" s="31" t="s">
        <v>15</v>
      </c>
      <c r="B96" s="32"/>
      <c r="C96" s="33"/>
      <c r="D96" s="31"/>
      <c r="E96" s="34">
        <f>SUM(E78:E94)</f>
        <v>9</v>
      </c>
      <c r="F96" s="35">
        <f>SUM(F78:F95)</f>
        <v>17</v>
      </c>
      <c r="G96" s="36">
        <f>SUM(G78:G95)</f>
        <v>278</v>
      </c>
      <c r="H96" s="37">
        <f>SUM(H78:H95)</f>
        <v>290.12</v>
      </c>
      <c r="I96" s="36">
        <f>SUM(I78:I95)</f>
        <v>271.31</v>
      </c>
      <c r="J96" s="36"/>
    </row>
    <row r="97" spans="1:11" ht="15.75" customHeight="1" x14ac:dyDescent="0.25">
      <c r="A97" s="76" t="s">
        <v>158</v>
      </c>
      <c r="B97" s="77"/>
      <c r="C97" s="78"/>
      <c r="D97" s="354" t="s">
        <v>159</v>
      </c>
      <c r="E97" s="354"/>
      <c r="F97" s="354"/>
      <c r="G97" s="354"/>
      <c r="H97" s="79"/>
      <c r="I97" s="80"/>
      <c r="J97" s="81"/>
    </row>
    <row r="98" spans="1:11" ht="15.75" customHeight="1" x14ac:dyDescent="0.25">
      <c r="A98" s="20">
        <v>1</v>
      </c>
      <c r="B98" s="18">
        <v>0</v>
      </c>
      <c r="C98" s="18" t="s">
        <v>160</v>
      </c>
      <c r="D98" s="20" t="s">
        <v>131</v>
      </c>
      <c r="E98" s="27"/>
      <c r="F98" s="28">
        <v>1</v>
      </c>
      <c r="G98" s="20">
        <v>18</v>
      </c>
      <c r="H98" s="29">
        <v>16.59</v>
      </c>
      <c r="I98" s="30">
        <v>17.420000000000002</v>
      </c>
      <c r="J98" s="20">
        <v>0</v>
      </c>
      <c r="K98" s="324"/>
    </row>
    <row r="99" spans="1:11" ht="15.75" customHeight="1" x14ac:dyDescent="0.25">
      <c r="A99" s="20">
        <v>2</v>
      </c>
      <c r="B99" s="18">
        <v>0</v>
      </c>
      <c r="C99" s="18" t="s">
        <v>161</v>
      </c>
      <c r="D99" s="20" t="s">
        <v>162</v>
      </c>
      <c r="E99" s="27">
        <v>1</v>
      </c>
      <c r="F99" s="28">
        <v>1</v>
      </c>
      <c r="G99" s="20">
        <v>18</v>
      </c>
      <c r="H99" s="29">
        <v>18.59</v>
      </c>
      <c r="I99" s="30">
        <v>17.47</v>
      </c>
      <c r="J99" s="20">
        <v>0</v>
      </c>
      <c r="K99" s="324"/>
    </row>
    <row r="100" spans="1:11" ht="15.75" customHeight="1" x14ac:dyDescent="0.25">
      <c r="A100" s="20">
        <v>3</v>
      </c>
      <c r="B100" s="18">
        <v>0</v>
      </c>
      <c r="C100" s="18" t="s">
        <v>163</v>
      </c>
      <c r="D100" s="20" t="s">
        <v>164</v>
      </c>
      <c r="E100" s="27">
        <v>1</v>
      </c>
      <c r="F100" s="28">
        <v>1</v>
      </c>
      <c r="G100" s="20">
        <v>15</v>
      </c>
      <c r="H100" s="29">
        <v>15.06</v>
      </c>
      <c r="I100" s="30">
        <v>14.61</v>
      </c>
      <c r="J100" s="20">
        <v>0</v>
      </c>
      <c r="K100" s="325"/>
    </row>
    <row r="101" spans="1:11" ht="15.75" customHeight="1" x14ac:dyDescent="0.25">
      <c r="A101" s="20">
        <v>4</v>
      </c>
      <c r="B101" s="18">
        <v>0</v>
      </c>
      <c r="C101" s="18" t="s">
        <v>165</v>
      </c>
      <c r="D101" s="20" t="s">
        <v>138</v>
      </c>
      <c r="E101" s="27">
        <v>1</v>
      </c>
      <c r="F101" s="28">
        <v>1</v>
      </c>
      <c r="G101" s="20">
        <v>12</v>
      </c>
      <c r="H101" s="29">
        <v>12.58</v>
      </c>
      <c r="I101" s="30">
        <v>11.55</v>
      </c>
      <c r="J101" s="20">
        <v>0</v>
      </c>
      <c r="K101" s="325"/>
    </row>
    <row r="102" spans="1:11" ht="15.75" customHeight="1" x14ac:dyDescent="0.25">
      <c r="A102" s="20">
        <v>5</v>
      </c>
      <c r="B102" s="18">
        <v>0</v>
      </c>
      <c r="C102" s="18" t="s">
        <v>166</v>
      </c>
      <c r="D102" s="20" t="s">
        <v>33</v>
      </c>
      <c r="E102" s="27">
        <v>1</v>
      </c>
      <c r="F102" s="28">
        <v>1</v>
      </c>
      <c r="G102" s="20">
        <v>12</v>
      </c>
      <c r="H102" s="29">
        <v>13.95</v>
      </c>
      <c r="I102" s="30">
        <v>13.51</v>
      </c>
      <c r="J102" s="20">
        <v>0</v>
      </c>
      <c r="K102" s="325"/>
    </row>
    <row r="103" spans="1:11" ht="15.75" customHeight="1" x14ac:dyDescent="0.25">
      <c r="A103" s="20">
        <v>6</v>
      </c>
      <c r="B103" s="18">
        <v>0</v>
      </c>
      <c r="C103" s="18" t="s">
        <v>167</v>
      </c>
      <c r="D103" s="20" t="s">
        <v>168</v>
      </c>
      <c r="E103" s="27"/>
      <c r="F103" s="28">
        <v>1</v>
      </c>
      <c r="G103" s="20">
        <v>12</v>
      </c>
      <c r="H103" s="29">
        <v>12</v>
      </c>
      <c r="I103" s="30">
        <v>11.77</v>
      </c>
      <c r="J103" s="20">
        <v>0</v>
      </c>
      <c r="K103" s="325"/>
    </row>
    <row r="104" spans="1:11" ht="15.75" customHeight="1" x14ac:dyDescent="0.25">
      <c r="A104" s="20">
        <v>7</v>
      </c>
      <c r="B104" s="18">
        <v>0</v>
      </c>
      <c r="C104" s="18" t="s">
        <v>169</v>
      </c>
      <c r="D104" s="20" t="s">
        <v>170</v>
      </c>
      <c r="E104" s="27"/>
      <c r="F104" s="28">
        <v>1</v>
      </c>
      <c r="G104" s="20">
        <v>12</v>
      </c>
      <c r="H104" s="29">
        <v>12.01</v>
      </c>
      <c r="I104" s="30">
        <v>11.77</v>
      </c>
      <c r="J104" s="20">
        <v>0</v>
      </c>
      <c r="K104" s="325"/>
    </row>
    <row r="105" spans="1:11" s="7" customFormat="1" ht="15.75" customHeight="1" x14ac:dyDescent="0.25">
      <c r="A105" s="20">
        <v>8</v>
      </c>
      <c r="B105" s="18">
        <v>0</v>
      </c>
      <c r="C105" s="18" t="s">
        <v>28</v>
      </c>
      <c r="D105" s="20" t="s">
        <v>171</v>
      </c>
      <c r="E105" s="27"/>
      <c r="F105" s="28">
        <v>1</v>
      </c>
      <c r="G105" s="20">
        <v>15</v>
      </c>
      <c r="H105" s="29">
        <v>27.07</v>
      </c>
      <c r="I105" s="30">
        <v>26.68</v>
      </c>
      <c r="J105" s="20">
        <v>0</v>
      </c>
      <c r="K105" s="326"/>
    </row>
    <row r="106" spans="1:11" s="7" customFormat="1" ht="15.75" customHeight="1" x14ac:dyDescent="0.25">
      <c r="A106" s="20">
        <v>9</v>
      </c>
      <c r="B106" s="18">
        <v>0</v>
      </c>
      <c r="C106" s="18" t="s">
        <v>172</v>
      </c>
      <c r="D106" s="20" t="s">
        <v>173</v>
      </c>
      <c r="E106" s="27"/>
      <c r="F106" s="28">
        <v>1</v>
      </c>
      <c r="G106" s="20">
        <v>12</v>
      </c>
      <c r="H106" s="29">
        <v>11.53</v>
      </c>
      <c r="I106" s="30">
        <v>10.78</v>
      </c>
      <c r="J106" s="20">
        <v>0</v>
      </c>
      <c r="K106" s="326"/>
    </row>
    <row r="107" spans="1:11" s="7" customFormat="1" ht="26.45" customHeight="1" x14ac:dyDescent="0.25">
      <c r="A107" s="20">
        <v>10</v>
      </c>
      <c r="B107" s="18">
        <v>-1</v>
      </c>
      <c r="C107" s="18" t="s">
        <v>174</v>
      </c>
      <c r="D107" s="20" t="s">
        <v>175</v>
      </c>
      <c r="E107" s="27"/>
      <c r="F107" s="28">
        <v>1</v>
      </c>
      <c r="G107" s="20">
        <v>120</v>
      </c>
      <c r="H107" s="29">
        <v>116.06</v>
      </c>
      <c r="I107" s="30">
        <v>116.36</v>
      </c>
      <c r="J107" s="20">
        <v>-1</v>
      </c>
      <c r="K107" s="326"/>
    </row>
    <row r="108" spans="1:11" ht="15.75" customHeight="1" x14ac:dyDescent="0.25">
      <c r="A108" s="20">
        <v>11</v>
      </c>
      <c r="B108" s="18">
        <v>0</v>
      </c>
      <c r="C108" s="18" t="s">
        <v>176</v>
      </c>
      <c r="D108" s="20" t="s">
        <v>177</v>
      </c>
      <c r="E108" s="27"/>
      <c r="F108" s="28">
        <v>1</v>
      </c>
      <c r="G108" s="20">
        <v>12</v>
      </c>
      <c r="H108" s="29">
        <v>12.02</v>
      </c>
      <c r="I108" s="30">
        <v>12.08</v>
      </c>
      <c r="J108" s="20">
        <v>0</v>
      </c>
      <c r="K108" s="326"/>
    </row>
    <row r="109" spans="1:11" ht="15.75" customHeight="1" x14ac:dyDescent="0.25">
      <c r="A109" s="20"/>
      <c r="B109" s="18"/>
      <c r="C109" s="18"/>
      <c r="D109" s="20"/>
      <c r="E109" s="27"/>
      <c r="F109" s="28"/>
      <c r="G109" s="20"/>
      <c r="H109" s="29"/>
      <c r="I109" s="30"/>
      <c r="J109" s="20"/>
      <c r="K109" s="325"/>
    </row>
    <row r="110" spans="1:11" ht="15.75" customHeight="1" x14ac:dyDescent="0.25">
      <c r="A110" s="31" t="s">
        <v>15</v>
      </c>
      <c r="B110" s="32"/>
      <c r="C110" s="33"/>
      <c r="D110" s="31"/>
      <c r="E110" s="34">
        <f>SUM(E99:E108)</f>
        <v>4</v>
      </c>
      <c r="F110" s="35">
        <f>SUM(F98:F108)</f>
        <v>11</v>
      </c>
      <c r="G110" s="36">
        <f>SUM(G98:G108)</f>
        <v>258</v>
      </c>
      <c r="H110" s="37">
        <f>SUM(H98:H108)</f>
        <v>267.45999999999998</v>
      </c>
      <c r="I110" s="82">
        <f>SUM(I98:I108)</f>
        <v>264</v>
      </c>
      <c r="J110" s="36"/>
      <c r="K110" s="325"/>
    </row>
    <row r="111" spans="1:11" ht="15.75" customHeight="1" x14ac:dyDescent="0.25">
      <c r="A111" s="83" t="s">
        <v>178</v>
      </c>
      <c r="B111" s="84"/>
      <c r="C111" s="85"/>
      <c r="D111" s="355" t="s">
        <v>179</v>
      </c>
      <c r="E111" s="355"/>
      <c r="F111" s="355"/>
      <c r="G111" s="355"/>
      <c r="H111" s="86"/>
      <c r="I111" s="87"/>
      <c r="J111" s="88"/>
      <c r="K111" s="325"/>
    </row>
    <row r="112" spans="1:11" ht="15.75" customHeight="1" x14ac:dyDescent="0.25">
      <c r="A112" s="20">
        <v>1</v>
      </c>
      <c r="B112" s="18">
        <v>0</v>
      </c>
      <c r="C112" s="18" t="s">
        <v>180</v>
      </c>
      <c r="D112" s="20" t="s">
        <v>181</v>
      </c>
      <c r="E112" s="27"/>
      <c r="F112" s="28">
        <v>1</v>
      </c>
      <c r="G112" s="20">
        <v>18</v>
      </c>
      <c r="H112" s="29">
        <v>18.98</v>
      </c>
      <c r="I112" s="30">
        <v>18.95</v>
      </c>
      <c r="J112" s="20">
        <v>0</v>
      </c>
      <c r="K112" s="326"/>
    </row>
    <row r="113" spans="1:10" ht="15.75" customHeight="1" x14ac:dyDescent="0.25">
      <c r="A113" s="20">
        <v>2</v>
      </c>
      <c r="B113" s="18">
        <v>0</v>
      </c>
      <c r="C113" s="18" t="s">
        <v>182</v>
      </c>
      <c r="D113" s="20" t="s">
        <v>183</v>
      </c>
      <c r="E113" s="27"/>
      <c r="F113" s="28">
        <v>1</v>
      </c>
      <c r="G113" s="20">
        <v>12</v>
      </c>
      <c r="H113" s="29">
        <v>12.14</v>
      </c>
      <c r="I113" s="30">
        <v>12.02</v>
      </c>
      <c r="J113" s="20">
        <v>0</v>
      </c>
    </row>
    <row r="114" spans="1:10" ht="15.75" customHeight="1" x14ac:dyDescent="0.25">
      <c r="A114" s="20">
        <v>3</v>
      </c>
      <c r="B114" s="18">
        <v>0</v>
      </c>
      <c r="C114" s="18" t="s">
        <v>184</v>
      </c>
      <c r="D114" s="20" t="s">
        <v>185</v>
      </c>
      <c r="E114" s="27"/>
      <c r="F114" s="28">
        <v>1</v>
      </c>
      <c r="G114" s="20">
        <v>18</v>
      </c>
      <c r="H114" s="29">
        <v>18.39</v>
      </c>
      <c r="I114" s="30">
        <v>17.739999999999998</v>
      </c>
      <c r="J114" s="20">
        <v>0</v>
      </c>
    </row>
    <row r="115" spans="1:10" ht="15.75" customHeight="1" x14ac:dyDescent="0.25">
      <c r="A115" s="20">
        <v>4</v>
      </c>
      <c r="B115" s="18">
        <v>0</v>
      </c>
      <c r="C115" s="18" t="s">
        <v>186</v>
      </c>
      <c r="D115" s="20" t="s">
        <v>187</v>
      </c>
      <c r="E115" s="27"/>
      <c r="F115" s="28">
        <v>1</v>
      </c>
      <c r="G115" s="20">
        <v>18</v>
      </c>
      <c r="H115" s="29">
        <v>19.18</v>
      </c>
      <c r="I115" s="30">
        <v>19.34</v>
      </c>
      <c r="J115" s="20">
        <v>0</v>
      </c>
    </row>
    <row r="116" spans="1:10" ht="15.75" customHeight="1" x14ac:dyDescent="0.25">
      <c r="A116" s="20">
        <v>5</v>
      </c>
      <c r="B116" s="18">
        <v>0</v>
      </c>
      <c r="C116" s="18" t="s">
        <v>188</v>
      </c>
      <c r="D116" s="20" t="s">
        <v>189</v>
      </c>
      <c r="E116" s="27"/>
      <c r="F116" s="28">
        <v>1</v>
      </c>
      <c r="G116" s="20">
        <v>12</v>
      </c>
      <c r="H116" s="29">
        <v>12.7</v>
      </c>
      <c r="I116" s="30">
        <v>11.26</v>
      </c>
      <c r="J116" s="20">
        <v>0</v>
      </c>
    </row>
    <row r="117" spans="1:10" ht="25.5" customHeight="1" x14ac:dyDescent="0.25">
      <c r="A117" s="342">
        <v>6</v>
      </c>
      <c r="B117" s="18">
        <v>-1</v>
      </c>
      <c r="C117" s="18" t="s">
        <v>190</v>
      </c>
      <c r="D117" s="20" t="s">
        <v>191</v>
      </c>
      <c r="E117" s="27"/>
      <c r="F117" s="28">
        <v>1</v>
      </c>
      <c r="G117" s="20">
        <v>18</v>
      </c>
      <c r="H117" s="29">
        <v>51.81</v>
      </c>
      <c r="I117" s="30">
        <v>40.090000000000003</v>
      </c>
      <c r="J117" s="20">
        <v>-1</v>
      </c>
    </row>
    <row r="118" spans="1:10" ht="25.5" customHeight="1" x14ac:dyDescent="0.25">
      <c r="A118" s="342"/>
      <c r="B118" s="18">
        <v>-1</v>
      </c>
      <c r="C118" s="18" t="s">
        <v>192</v>
      </c>
      <c r="D118" s="20" t="s">
        <v>193</v>
      </c>
      <c r="E118" s="27"/>
      <c r="F118" s="28"/>
      <c r="G118" s="20"/>
      <c r="H118" s="29"/>
      <c r="I118" s="30">
        <v>4.5999999999999996</v>
      </c>
      <c r="J118" s="20"/>
    </row>
    <row r="119" spans="1:10" ht="25.5" customHeight="1" x14ac:dyDescent="0.25">
      <c r="A119" s="342"/>
      <c r="B119" s="18">
        <v>-1</v>
      </c>
      <c r="C119" s="18" t="s">
        <v>194</v>
      </c>
      <c r="D119" s="20" t="s">
        <v>193</v>
      </c>
      <c r="E119" s="27"/>
      <c r="F119" s="28"/>
      <c r="G119" s="20"/>
      <c r="H119" s="29"/>
      <c r="I119" s="30">
        <v>4.54</v>
      </c>
      <c r="J119" s="20"/>
    </row>
    <row r="120" spans="1:10" ht="25.5" customHeight="1" x14ac:dyDescent="0.25">
      <c r="A120" s="342"/>
      <c r="B120" s="18">
        <v>-1</v>
      </c>
      <c r="C120" s="18" t="s">
        <v>195</v>
      </c>
      <c r="D120" s="20" t="s">
        <v>193</v>
      </c>
      <c r="E120" s="27"/>
      <c r="F120" s="28"/>
      <c r="G120" s="20"/>
      <c r="H120" s="29"/>
      <c r="I120" s="30">
        <v>4.84</v>
      </c>
      <c r="J120" s="20"/>
    </row>
    <row r="121" spans="1:10" ht="15.75" customHeight="1" x14ac:dyDescent="0.25">
      <c r="A121" s="20">
        <v>7</v>
      </c>
      <c r="B121" s="18">
        <v>-1</v>
      </c>
      <c r="C121" s="18" t="s">
        <v>196</v>
      </c>
      <c r="D121" s="20" t="s">
        <v>197</v>
      </c>
      <c r="E121" s="27"/>
      <c r="F121" s="28">
        <v>1</v>
      </c>
      <c r="G121" s="20">
        <v>6</v>
      </c>
      <c r="H121" s="29">
        <v>10.45</v>
      </c>
      <c r="I121" s="30">
        <v>8.85</v>
      </c>
      <c r="J121" s="20">
        <v>-1</v>
      </c>
    </row>
    <row r="122" spans="1:10" ht="15.75" customHeight="1" x14ac:dyDescent="0.25">
      <c r="A122" s="342">
        <v>8</v>
      </c>
      <c r="B122" s="18">
        <v>-1</v>
      </c>
      <c r="C122" s="18" t="s">
        <v>174</v>
      </c>
      <c r="D122" s="20" t="s">
        <v>198</v>
      </c>
      <c r="E122" s="356"/>
      <c r="F122" s="344">
        <v>2</v>
      </c>
      <c r="G122" s="342">
        <v>6</v>
      </c>
      <c r="H122" s="29">
        <v>10.52</v>
      </c>
      <c r="I122" s="30">
        <v>2.5499999999999998</v>
      </c>
      <c r="J122" s="342">
        <v>-1</v>
      </c>
    </row>
    <row r="123" spans="1:10" ht="30" customHeight="1" x14ac:dyDescent="0.25">
      <c r="A123" s="342"/>
      <c r="B123" s="18">
        <v>-1</v>
      </c>
      <c r="C123" s="18" t="s">
        <v>199</v>
      </c>
      <c r="D123" s="20" t="s">
        <v>512</v>
      </c>
      <c r="E123" s="356"/>
      <c r="F123" s="344"/>
      <c r="G123" s="342"/>
      <c r="H123" s="29"/>
      <c r="I123" s="30"/>
      <c r="J123" s="342">
        <v>0</v>
      </c>
    </row>
    <row r="124" spans="1:10" ht="15.75" customHeight="1" x14ac:dyDescent="0.25">
      <c r="A124" s="342"/>
      <c r="B124" s="18">
        <v>-1</v>
      </c>
      <c r="C124" s="18" t="s">
        <v>200</v>
      </c>
      <c r="D124" s="20" t="s">
        <v>201</v>
      </c>
      <c r="E124" s="14"/>
      <c r="F124" s="28"/>
      <c r="G124" s="20"/>
      <c r="H124" s="29"/>
      <c r="I124" s="30">
        <v>5.48</v>
      </c>
      <c r="J124" s="20"/>
    </row>
    <row r="125" spans="1:10" ht="15.75" customHeight="1" x14ac:dyDescent="0.25">
      <c r="A125" s="20">
        <v>9</v>
      </c>
      <c r="B125" s="18">
        <v>-1</v>
      </c>
      <c r="C125" s="18" t="s">
        <v>202</v>
      </c>
      <c r="D125" s="20" t="s">
        <v>203</v>
      </c>
      <c r="E125" s="27"/>
      <c r="F125" s="28">
        <v>1</v>
      </c>
      <c r="G125" s="20">
        <v>12</v>
      </c>
      <c r="H125" s="29">
        <v>10.89</v>
      </c>
      <c r="I125" s="30">
        <v>8.33</v>
      </c>
      <c r="J125" s="20">
        <v>-1</v>
      </c>
    </row>
    <row r="126" spans="1:10" ht="15.75" customHeight="1" x14ac:dyDescent="0.25">
      <c r="A126" s="20">
        <v>10</v>
      </c>
      <c r="B126" s="18">
        <v>-1</v>
      </c>
      <c r="C126" s="18" t="s">
        <v>204</v>
      </c>
      <c r="D126" s="20" t="s">
        <v>205</v>
      </c>
      <c r="E126" s="27"/>
      <c r="F126" s="28">
        <v>1</v>
      </c>
      <c r="G126" s="20">
        <v>12</v>
      </c>
      <c r="H126" s="29">
        <v>12</v>
      </c>
      <c r="I126" s="30">
        <v>10.48</v>
      </c>
      <c r="J126" s="20">
        <v>-1</v>
      </c>
    </row>
    <row r="127" spans="1:10" ht="25.5" customHeight="1" x14ac:dyDescent="0.25">
      <c r="A127" s="342">
        <v>11</v>
      </c>
      <c r="B127" s="18">
        <v>-1</v>
      </c>
      <c r="C127" s="18" t="s">
        <v>206</v>
      </c>
      <c r="D127" s="20" t="s">
        <v>207</v>
      </c>
      <c r="E127" s="27"/>
      <c r="F127" s="28">
        <v>1</v>
      </c>
      <c r="G127" s="20">
        <v>12</v>
      </c>
      <c r="H127" s="29">
        <v>12.24</v>
      </c>
      <c r="I127" s="30">
        <v>5.47</v>
      </c>
      <c r="J127" s="20">
        <v>-1</v>
      </c>
    </row>
    <row r="128" spans="1:10" ht="25.5" customHeight="1" x14ac:dyDescent="0.25">
      <c r="A128" s="342"/>
      <c r="B128" s="18">
        <v>-1</v>
      </c>
      <c r="C128" s="18" t="s">
        <v>208</v>
      </c>
      <c r="D128" s="20" t="s">
        <v>209</v>
      </c>
      <c r="E128" s="27"/>
      <c r="F128" s="28"/>
      <c r="G128" s="20"/>
      <c r="H128" s="29"/>
      <c r="I128" s="30">
        <v>1.43</v>
      </c>
      <c r="J128" s="20"/>
    </row>
    <row r="129" spans="1:11" ht="25.5" customHeight="1" x14ac:dyDescent="0.25">
      <c r="A129" s="342"/>
      <c r="B129" s="18">
        <v>-1</v>
      </c>
      <c r="C129" s="18" t="s">
        <v>210</v>
      </c>
      <c r="D129" s="20" t="s">
        <v>211</v>
      </c>
      <c r="E129" s="27"/>
      <c r="F129" s="28"/>
      <c r="G129" s="20"/>
      <c r="H129" s="29"/>
      <c r="I129" s="30">
        <v>4.2</v>
      </c>
      <c r="J129" s="20"/>
    </row>
    <row r="130" spans="1:11" ht="15.75" customHeight="1" x14ac:dyDescent="0.25">
      <c r="A130" s="20">
        <v>12</v>
      </c>
      <c r="B130" s="18">
        <v>-1</v>
      </c>
      <c r="C130" s="18" t="s">
        <v>212</v>
      </c>
      <c r="D130" s="20" t="s">
        <v>213</v>
      </c>
      <c r="E130" s="27"/>
      <c r="F130" s="28">
        <v>1</v>
      </c>
      <c r="G130" s="20">
        <v>18</v>
      </c>
      <c r="H130" s="29">
        <v>17.09</v>
      </c>
      <c r="I130" s="30">
        <v>12.51</v>
      </c>
      <c r="J130" s="20">
        <v>-1</v>
      </c>
    </row>
    <row r="131" spans="1:11" ht="15.75" customHeight="1" x14ac:dyDescent="0.25">
      <c r="A131" s="20">
        <v>13</v>
      </c>
      <c r="B131" s="18">
        <v>-1</v>
      </c>
      <c r="C131" s="89" t="s">
        <v>214</v>
      </c>
      <c r="D131" s="20" t="s">
        <v>215</v>
      </c>
      <c r="E131" s="27"/>
      <c r="F131" s="28">
        <v>1</v>
      </c>
      <c r="G131" s="20">
        <v>12</v>
      </c>
      <c r="H131" s="90">
        <v>12.85</v>
      </c>
      <c r="I131" s="91">
        <v>30.14</v>
      </c>
      <c r="J131" s="20">
        <v>-1</v>
      </c>
      <c r="K131" s="325"/>
    </row>
    <row r="132" spans="1:11" ht="15.75" customHeight="1" x14ac:dyDescent="0.25">
      <c r="A132" s="20">
        <v>14</v>
      </c>
      <c r="B132" s="18">
        <v>-1</v>
      </c>
      <c r="C132" s="18" t="s">
        <v>216</v>
      </c>
      <c r="D132" s="20" t="s">
        <v>217</v>
      </c>
      <c r="E132" s="27"/>
      <c r="F132" s="28">
        <v>1</v>
      </c>
      <c r="G132" s="20">
        <v>12</v>
      </c>
      <c r="H132" s="29">
        <v>11.25</v>
      </c>
      <c r="I132" s="30">
        <v>9.0500000000000007</v>
      </c>
      <c r="J132" s="20">
        <v>-1</v>
      </c>
      <c r="K132" s="325"/>
    </row>
    <row r="133" spans="1:11" ht="15.75" customHeight="1" x14ac:dyDescent="0.25">
      <c r="A133" s="20">
        <v>15</v>
      </c>
      <c r="B133" s="18">
        <v>-1</v>
      </c>
      <c r="C133" s="92" t="s">
        <v>218</v>
      </c>
      <c r="D133" s="20" t="s">
        <v>219</v>
      </c>
      <c r="E133" s="27"/>
      <c r="F133" s="28">
        <v>1</v>
      </c>
      <c r="G133" s="20">
        <v>12</v>
      </c>
      <c r="H133" s="29">
        <v>12.08</v>
      </c>
      <c r="I133" s="30">
        <v>9.3800000000000008</v>
      </c>
      <c r="J133" s="20">
        <v>-1</v>
      </c>
      <c r="K133" s="324"/>
    </row>
    <row r="134" spans="1:11" ht="36.75" customHeight="1" x14ac:dyDescent="0.25">
      <c r="A134" s="20">
        <v>16</v>
      </c>
      <c r="B134" s="18">
        <v>0</v>
      </c>
      <c r="C134" s="18" t="s">
        <v>220</v>
      </c>
      <c r="D134" s="20" t="s">
        <v>221</v>
      </c>
      <c r="E134" s="27"/>
      <c r="F134" s="28">
        <v>1</v>
      </c>
      <c r="G134" s="20">
        <v>12</v>
      </c>
      <c r="H134" s="29">
        <v>14.74</v>
      </c>
      <c r="I134" s="30">
        <v>10.28</v>
      </c>
      <c r="J134" s="20">
        <v>0</v>
      </c>
      <c r="K134" s="324"/>
    </row>
    <row r="135" spans="1:11" ht="15.75" customHeight="1" x14ac:dyDescent="0.25">
      <c r="A135" s="342">
        <v>17</v>
      </c>
      <c r="B135" s="18">
        <v>-1</v>
      </c>
      <c r="C135" s="18" t="s">
        <v>222</v>
      </c>
      <c r="D135" s="342" t="s">
        <v>223</v>
      </c>
      <c r="E135" s="356"/>
      <c r="F135" s="344">
        <v>2</v>
      </c>
      <c r="G135" s="342">
        <v>300</v>
      </c>
      <c r="H135" s="29">
        <v>185.04</v>
      </c>
      <c r="I135" s="30">
        <v>53.95</v>
      </c>
      <c r="J135" s="20">
        <v>-1</v>
      </c>
      <c r="K135" s="325"/>
    </row>
    <row r="136" spans="1:11" ht="15.75" customHeight="1" x14ac:dyDescent="0.25">
      <c r="A136" s="342"/>
      <c r="B136" s="18">
        <v>-1</v>
      </c>
      <c r="C136" s="18" t="s">
        <v>224</v>
      </c>
      <c r="D136" s="342"/>
      <c r="E136" s="356"/>
      <c r="F136" s="344"/>
      <c r="G136" s="342"/>
      <c r="H136" s="29">
        <v>121.27</v>
      </c>
      <c r="I136" s="30">
        <v>65.459999999999994</v>
      </c>
      <c r="J136" s="20">
        <v>-1</v>
      </c>
    </row>
    <row r="137" spans="1:11" ht="15.75" customHeight="1" x14ac:dyDescent="0.25">
      <c r="A137" s="342"/>
      <c r="B137" s="18">
        <v>-1</v>
      </c>
      <c r="C137" s="18" t="s">
        <v>225</v>
      </c>
      <c r="D137" s="342"/>
      <c r="E137" s="14"/>
      <c r="F137" s="28"/>
      <c r="G137" s="20"/>
      <c r="H137" s="29"/>
      <c r="I137" s="30">
        <v>182.46</v>
      </c>
      <c r="J137" s="20"/>
    </row>
    <row r="138" spans="1:11" ht="15.75" customHeight="1" x14ac:dyDescent="0.25">
      <c r="A138" s="20"/>
      <c r="B138" s="18"/>
      <c r="C138" s="18"/>
      <c r="D138" s="20"/>
      <c r="E138" s="14"/>
      <c r="F138" s="28"/>
      <c r="G138" s="20"/>
      <c r="H138" s="29"/>
      <c r="I138" s="30"/>
      <c r="J138" s="20"/>
    </row>
    <row r="139" spans="1:11" ht="15.75" customHeight="1" x14ac:dyDescent="0.25">
      <c r="A139" s="31" t="s">
        <v>15</v>
      </c>
      <c r="B139" s="32"/>
      <c r="C139" s="33"/>
      <c r="D139" s="31"/>
      <c r="E139" s="34"/>
      <c r="F139" s="35">
        <f>SUM(F112:F136)</f>
        <v>19</v>
      </c>
      <c r="G139" s="36">
        <f>SUM(G112:G136)</f>
        <v>510</v>
      </c>
      <c r="H139" s="37">
        <f>SUM(H112:H138)</f>
        <v>563.62</v>
      </c>
      <c r="I139" s="82">
        <f>SUM(I112:I137)</f>
        <v>553.4</v>
      </c>
      <c r="J139" s="36"/>
    </row>
    <row r="140" spans="1:11" ht="15.75" customHeight="1" x14ac:dyDescent="0.25">
      <c r="A140" s="93" t="s">
        <v>226</v>
      </c>
      <c r="B140" s="94"/>
      <c r="C140" s="95"/>
      <c r="D140" s="357" t="s">
        <v>227</v>
      </c>
      <c r="E140" s="357"/>
      <c r="F140" s="357"/>
      <c r="G140" s="357"/>
      <c r="H140" s="96"/>
      <c r="I140" s="97"/>
      <c r="J140" s="98"/>
    </row>
    <row r="141" spans="1:11" ht="15.75" customHeight="1" x14ac:dyDescent="0.25">
      <c r="A141" s="20">
        <v>1</v>
      </c>
      <c r="B141" s="18">
        <v>1</v>
      </c>
      <c r="C141" s="18" t="s">
        <v>228</v>
      </c>
      <c r="D141" s="20" t="s">
        <v>229</v>
      </c>
      <c r="E141" s="27">
        <v>1</v>
      </c>
      <c r="F141" s="28">
        <v>1</v>
      </c>
      <c r="G141" s="20">
        <v>15</v>
      </c>
      <c r="H141" s="29">
        <v>14.92</v>
      </c>
      <c r="I141" s="30">
        <v>17.690000000000001</v>
      </c>
      <c r="J141" s="20">
        <v>1</v>
      </c>
    </row>
    <row r="142" spans="1:11" ht="15.75" customHeight="1" x14ac:dyDescent="0.25">
      <c r="A142" s="342">
        <v>2</v>
      </c>
      <c r="B142" s="18">
        <v>1</v>
      </c>
      <c r="C142" s="18" t="s">
        <v>230</v>
      </c>
      <c r="D142" s="342" t="s">
        <v>231</v>
      </c>
      <c r="E142" s="343">
        <v>33</v>
      </c>
      <c r="F142" s="344">
        <v>17</v>
      </c>
      <c r="G142" s="342">
        <v>255</v>
      </c>
      <c r="H142" s="29">
        <v>15</v>
      </c>
      <c r="I142" s="30">
        <v>14.76</v>
      </c>
      <c r="J142" s="20">
        <v>1</v>
      </c>
    </row>
    <row r="143" spans="1:11" ht="15.75" customHeight="1" x14ac:dyDescent="0.25">
      <c r="A143" s="342"/>
      <c r="B143" s="18">
        <v>1</v>
      </c>
      <c r="C143" s="18" t="s">
        <v>232</v>
      </c>
      <c r="D143" s="342"/>
      <c r="E143" s="343"/>
      <c r="F143" s="344"/>
      <c r="G143" s="342"/>
      <c r="H143" s="29">
        <v>15</v>
      </c>
      <c r="I143" s="30">
        <v>14.76</v>
      </c>
      <c r="J143" s="20">
        <v>1</v>
      </c>
    </row>
    <row r="144" spans="1:11" ht="15.75" customHeight="1" x14ac:dyDescent="0.25">
      <c r="A144" s="342"/>
      <c r="B144" s="18">
        <v>1</v>
      </c>
      <c r="C144" s="18" t="s">
        <v>233</v>
      </c>
      <c r="D144" s="342"/>
      <c r="E144" s="343"/>
      <c r="F144" s="344"/>
      <c r="G144" s="342"/>
      <c r="H144" s="29">
        <v>15</v>
      </c>
      <c r="I144" s="30">
        <v>15</v>
      </c>
      <c r="J144" s="20">
        <v>1</v>
      </c>
    </row>
    <row r="145" spans="1:10" ht="15.75" customHeight="1" x14ac:dyDescent="0.25">
      <c r="A145" s="342"/>
      <c r="B145" s="18">
        <v>1</v>
      </c>
      <c r="C145" s="18" t="s">
        <v>234</v>
      </c>
      <c r="D145" s="342"/>
      <c r="E145" s="343"/>
      <c r="F145" s="344"/>
      <c r="G145" s="342"/>
      <c r="H145" s="29">
        <v>15</v>
      </c>
      <c r="I145" s="30">
        <v>14.76</v>
      </c>
      <c r="J145" s="20">
        <v>1</v>
      </c>
    </row>
    <row r="146" spans="1:10" ht="15.75" customHeight="1" x14ac:dyDescent="0.25">
      <c r="A146" s="342"/>
      <c r="B146" s="18">
        <v>1</v>
      </c>
      <c r="C146" s="18" t="s">
        <v>235</v>
      </c>
      <c r="D146" s="342"/>
      <c r="E146" s="343"/>
      <c r="F146" s="344"/>
      <c r="G146" s="342"/>
      <c r="H146" s="29">
        <v>15</v>
      </c>
      <c r="I146" s="30">
        <v>15</v>
      </c>
      <c r="J146" s="20">
        <v>1</v>
      </c>
    </row>
    <row r="147" spans="1:10" ht="15.75" customHeight="1" x14ac:dyDescent="0.25">
      <c r="A147" s="342"/>
      <c r="B147" s="18">
        <v>1</v>
      </c>
      <c r="C147" s="18" t="s">
        <v>236</v>
      </c>
      <c r="D147" s="342"/>
      <c r="E147" s="343"/>
      <c r="F147" s="344"/>
      <c r="G147" s="342"/>
      <c r="H147" s="29">
        <v>15</v>
      </c>
      <c r="I147" s="30">
        <v>14.26</v>
      </c>
      <c r="J147" s="20">
        <v>1</v>
      </c>
    </row>
    <row r="148" spans="1:10" ht="15.75" customHeight="1" x14ac:dyDescent="0.25">
      <c r="A148" s="342"/>
      <c r="B148" s="18">
        <v>1</v>
      </c>
      <c r="C148" s="18" t="s">
        <v>237</v>
      </c>
      <c r="D148" s="342"/>
      <c r="E148" s="343"/>
      <c r="F148" s="344"/>
      <c r="G148" s="342"/>
      <c r="H148" s="29">
        <v>15</v>
      </c>
      <c r="I148" s="30">
        <v>13.02</v>
      </c>
      <c r="J148" s="20">
        <v>1</v>
      </c>
    </row>
    <row r="149" spans="1:10" ht="15.75" customHeight="1" x14ac:dyDescent="0.25">
      <c r="A149" s="342"/>
      <c r="B149" s="18">
        <v>1</v>
      </c>
      <c r="C149" s="18" t="s">
        <v>238</v>
      </c>
      <c r="D149" s="342"/>
      <c r="E149" s="343"/>
      <c r="F149" s="344"/>
      <c r="G149" s="342"/>
      <c r="H149" s="29">
        <v>15</v>
      </c>
      <c r="I149" s="30">
        <v>14.95</v>
      </c>
      <c r="J149" s="20">
        <v>1</v>
      </c>
    </row>
    <row r="150" spans="1:10" ht="15.75" customHeight="1" x14ac:dyDescent="0.25">
      <c r="A150" s="342"/>
      <c r="B150" s="18">
        <v>1</v>
      </c>
      <c r="C150" s="18" t="s">
        <v>239</v>
      </c>
      <c r="D150" s="342"/>
      <c r="E150" s="343"/>
      <c r="F150" s="344"/>
      <c r="G150" s="342"/>
      <c r="H150" s="29">
        <v>15.28</v>
      </c>
      <c r="I150" s="30">
        <v>15.85</v>
      </c>
      <c r="J150" s="20">
        <v>1</v>
      </c>
    </row>
    <row r="151" spans="1:10" ht="15.75" customHeight="1" x14ac:dyDescent="0.25">
      <c r="A151" s="342"/>
      <c r="B151" s="18">
        <v>1</v>
      </c>
      <c r="C151" s="18" t="s">
        <v>240</v>
      </c>
      <c r="D151" s="342"/>
      <c r="E151" s="343"/>
      <c r="F151" s="344"/>
      <c r="G151" s="342"/>
      <c r="H151" s="29">
        <v>15</v>
      </c>
      <c r="I151" s="30">
        <v>14.76</v>
      </c>
      <c r="J151" s="20">
        <v>1</v>
      </c>
    </row>
    <row r="152" spans="1:10" ht="15.75" customHeight="1" x14ac:dyDescent="0.25">
      <c r="A152" s="342"/>
      <c r="B152" s="18">
        <v>1</v>
      </c>
      <c r="C152" s="18" t="s">
        <v>241</v>
      </c>
      <c r="D152" s="342"/>
      <c r="E152" s="343"/>
      <c r="F152" s="344"/>
      <c r="G152" s="342"/>
      <c r="H152" s="29">
        <v>15</v>
      </c>
      <c r="I152" s="30">
        <v>14.76</v>
      </c>
      <c r="J152" s="20">
        <v>1</v>
      </c>
    </row>
    <row r="153" spans="1:10" ht="15.75" customHeight="1" x14ac:dyDescent="0.25">
      <c r="A153" s="342"/>
      <c r="B153" s="18">
        <v>1</v>
      </c>
      <c r="C153" s="18" t="s">
        <v>242</v>
      </c>
      <c r="D153" s="342"/>
      <c r="E153" s="343"/>
      <c r="F153" s="344"/>
      <c r="G153" s="342"/>
      <c r="H153" s="29">
        <v>15</v>
      </c>
      <c r="I153" s="30">
        <v>14.76</v>
      </c>
      <c r="J153" s="20">
        <v>1</v>
      </c>
    </row>
    <row r="154" spans="1:10" ht="15.75" customHeight="1" x14ac:dyDescent="0.25">
      <c r="A154" s="342"/>
      <c r="B154" s="18">
        <v>1</v>
      </c>
      <c r="C154" s="18" t="s">
        <v>243</v>
      </c>
      <c r="D154" s="342"/>
      <c r="E154" s="343"/>
      <c r="F154" s="344"/>
      <c r="G154" s="342"/>
      <c r="H154" s="29">
        <v>15</v>
      </c>
      <c r="I154" s="30">
        <v>14.76</v>
      </c>
      <c r="J154" s="20">
        <v>1</v>
      </c>
    </row>
    <row r="155" spans="1:10" ht="15.75" customHeight="1" x14ac:dyDescent="0.25">
      <c r="A155" s="342"/>
      <c r="B155" s="18">
        <v>1</v>
      </c>
      <c r="C155" s="18" t="s">
        <v>244</v>
      </c>
      <c r="D155" s="342"/>
      <c r="E155" s="343"/>
      <c r="F155" s="344"/>
      <c r="G155" s="342"/>
      <c r="H155" s="29">
        <v>15</v>
      </c>
      <c r="I155" s="30">
        <v>14.76</v>
      </c>
      <c r="J155" s="20">
        <v>1</v>
      </c>
    </row>
    <row r="156" spans="1:10" ht="15.75" customHeight="1" x14ac:dyDescent="0.25">
      <c r="A156" s="342"/>
      <c r="B156" s="18">
        <v>1</v>
      </c>
      <c r="C156" s="18" t="s">
        <v>245</v>
      </c>
      <c r="D156" s="342"/>
      <c r="E156" s="343"/>
      <c r="F156" s="344"/>
      <c r="G156" s="342"/>
      <c r="H156" s="29">
        <v>15</v>
      </c>
      <c r="I156" s="30">
        <v>14.76</v>
      </c>
      <c r="J156" s="20">
        <v>1</v>
      </c>
    </row>
    <row r="157" spans="1:10" ht="15.75" customHeight="1" x14ac:dyDescent="0.25">
      <c r="A157" s="342"/>
      <c r="B157" s="18">
        <v>1</v>
      </c>
      <c r="C157" s="18" t="s">
        <v>246</v>
      </c>
      <c r="D157" s="342"/>
      <c r="E157" s="343"/>
      <c r="F157" s="344"/>
      <c r="G157" s="342"/>
      <c r="H157" s="29">
        <v>13.42</v>
      </c>
      <c r="I157" s="30">
        <v>15</v>
      </c>
      <c r="J157" s="20">
        <v>1</v>
      </c>
    </row>
    <row r="158" spans="1:10" ht="15.75" customHeight="1" x14ac:dyDescent="0.25">
      <c r="A158" s="342"/>
      <c r="B158" s="18">
        <v>1</v>
      </c>
      <c r="C158" s="18" t="s">
        <v>247</v>
      </c>
      <c r="D158" s="342"/>
      <c r="E158" s="343"/>
      <c r="F158" s="344"/>
      <c r="G158" s="342"/>
      <c r="H158" s="29">
        <v>18.170000000000002</v>
      </c>
      <c r="I158" s="30">
        <v>15</v>
      </c>
      <c r="J158" s="20">
        <v>1</v>
      </c>
    </row>
    <row r="159" spans="1:10" ht="15.75" customHeight="1" x14ac:dyDescent="0.25">
      <c r="A159" s="20">
        <v>3</v>
      </c>
      <c r="B159" s="18">
        <v>1</v>
      </c>
      <c r="C159" s="18" t="s">
        <v>248</v>
      </c>
      <c r="D159" s="20" t="s">
        <v>189</v>
      </c>
      <c r="E159" s="27"/>
      <c r="F159" s="28">
        <v>1</v>
      </c>
      <c r="G159" s="20">
        <v>12</v>
      </c>
      <c r="H159" s="29">
        <v>13.95</v>
      </c>
      <c r="I159" s="30">
        <v>15.58</v>
      </c>
      <c r="J159" s="20">
        <v>1</v>
      </c>
    </row>
    <row r="160" spans="1:10" ht="15.75" customHeight="1" x14ac:dyDescent="0.25">
      <c r="A160" s="20">
        <v>4</v>
      </c>
      <c r="B160" s="18">
        <v>-1</v>
      </c>
      <c r="C160" s="18" t="s">
        <v>249</v>
      </c>
      <c r="D160" s="20" t="s">
        <v>250</v>
      </c>
      <c r="E160" s="27"/>
      <c r="F160" s="28">
        <v>1</v>
      </c>
      <c r="G160" s="20">
        <v>12</v>
      </c>
      <c r="H160" s="29">
        <v>11.43</v>
      </c>
      <c r="I160" s="30">
        <v>11.43</v>
      </c>
      <c r="J160" s="20">
        <v>-1</v>
      </c>
    </row>
    <row r="161" spans="1:11" ht="15.75" customHeight="1" x14ac:dyDescent="0.25">
      <c r="A161" s="20">
        <v>5</v>
      </c>
      <c r="B161" s="18">
        <v>-1</v>
      </c>
      <c r="C161" s="18" t="s">
        <v>251</v>
      </c>
      <c r="D161" s="20" t="s">
        <v>219</v>
      </c>
      <c r="E161" s="27"/>
      <c r="F161" s="28">
        <v>1</v>
      </c>
      <c r="G161" s="20">
        <v>12</v>
      </c>
      <c r="H161" s="29">
        <v>12.24</v>
      </c>
      <c r="I161" s="30">
        <v>11.3</v>
      </c>
      <c r="J161" s="20">
        <v>-1</v>
      </c>
      <c r="K161" s="326" t="s">
        <v>252</v>
      </c>
    </row>
    <row r="162" spans="1:11" ht="15.75" customHeight="1" x14ac:dyDescent="0.25">
      <c r="A162" s="20">
        <v>6</v>
      </c>
      <c r="B162" s="18">
        <v>-1</v>
      </c>
      <c r="C162" s="18" t="s">
        <v>253</v>
      </c>
      <c r="D162" s="20" t="s">
        <v>254</v>
      </c>
      <c r="E162" s="27"/>
      <c r="F162" s="28">
        <v>1</v>
      </c>
      <c r="G162" s="20">
        <v>48</v>
      </c>
      <c r="H162" s="29">
        <v>46.82</v>
      </c>
      <c r="I162" s="30">
        <v>47.48</v>
      </c>
      <c r="J162" s="20">
        <v>-1</v>
      </c>
    </row>
    <row r="163" spans="1:11" ht="15.75" customHeight="1" x14ac:dyDescent="0.25">
      <c r="A163" s="20"/>
      <c r="B163" s="18"/>
      <c r="C163" s="18"/>
      <c r="D163" s="20"/>
      <c r="E163" s="27"/>
      <c r="F163" s="28"/>
      <c r="G163" s="20"/>
      <c r="H163" s="29"/>
      <c r="I163" s="30"/>
      <c r="J163" s="20"/>
    </row>
    <row r="164" spans="1:11" ht="15.75" customHeight="1" x14ac:dyDescent="0.25">
      <c r="A164" s="31" t="s">
        <v>15</v>
      </c>
      <c r="B164" s="32"/>
      <c r="C164" s="33"/>
      <c r="D164" s="31"/>
      <c r="E164" s="34">
        <f>SUM(E141:E162)</f>
        <v>34</v>
      </c>
      <c r="F164" s="35">
        <f>SUM(F141:F162)</f>
        <v>22</v>
      </c>
      <c r="G164" s="36">
        <f>SUM(G141:G162)</f>
        <v>354</v>
      </c>
      <c r="H164" s="37">
        <f>SUM(H141:H162)</f>
        <v>356.23</v>
      </c>
      <c r="I164" s="36">
        <f>SUM(I141:I162)</f>
        <v>354.39999999999992</v>
      </c>
      <c r="J164" s="36"/>
    </row>
    <row r="165" spans="1:11" ht="15.75" customHeight="1" x14ac:dyDescent="0.25">
      <c r="A165" s="99" t="s">
        <v>255</v>
      </c>
      <c r="B165" s="100"/>
      <c r="C165" s="101"/>
      <c r="D165" s="358" t="s">
        <v>256</v>
      </c>
      <c r="E165" s="358"/>
      <c r="F165" s="358"/>
      <c r="G165" s="358"/>
      <c r="H165" s="102"/>
      <c r="I165" s="103"/>
      <c r="J165" s="104"/>
    </row>
    <row r="166" spans="1:11" ht="15.75" customHeight="1" x14ac:dyDescent="0.25">
      <c r="A166" s="342">
        <v>1</v>
      </c>
      <c r="B166" s="18">
        <v>2</v>
      </c>
      <c r="C166" s="18" t="s">
        <v>257</v>
      </c>
      <c r="D166" s="342" t="s">
        <v>258</v>
      </c>
      <c r="E166" s="343">
        <v>9</v>
      </c>
      <c r="F166" s="344">
        <v>5</v>
      </c>
      <c r="G166" s="342">
        <v>75</v>
      </c>
      <c r="H166" s="29">
        <v>15.2</v>
      </c>
      <c r="I166" s="30">
        <v>16.32</v>
      </c>
      <c r="J166" s="20">
        <v>2</v>
      </c>
    </row>
    <row r="167" spans="1:11" ht="15.75" customHeight="1" x14ac:dyDescent="0.25">
      <c r="A167" s="342"/>
      <c r="B167" s="18">
        <v>2</v>
      </c>
      <c r="C167" s="18" t="s">
        <v>259</v>
      </c>
      <c r="D167" s="342"/>
      <c r="E167" s="343"/>
      <c r="F167" s="344"/>
      <c r="G167" s="342"/>
      <c r="H167" s="29">
        <v>15</v>
      </c>
      <c r="I167" s="30">
        <v>16.32</v>
      </c>
      <c r="J167" s="20">
        <v>2</v>
      </c>
    </row>
    <row r="168" spans="1:11" ht="15.75" customHeight="1" x14ac:dyDescent="0.25">
      <c r="A168" s="342"/>
      <c r="B168" s="18">
        <v>2</v>
      </c>
      <c r="C168" s="18" t="s">
        <v>260</v>
      </c>
      <c r="D168" s="342"/>
      <c r="E168" s="343"/>
      <c r="F168" s="344"/>
      <c r="G168" s="342"/>
      <c r="H168" s="29">
        <v>16.309999999999999</v>
      </c>
      <c r="I168" s="30">
        <v>15.05</v>
      </c>
      <c r="J168" s="20">
        <v>2</v>
      </c>
    </row>
    <row r="169" spans="1:11" ht="15.75" customHeight="1" x14ac:dyDescent="0.25">
      <c r="A169" s="342"/>
      <c r="B169" s="18">
        <v>2</v>
      </c>
      <c r="C169" s="18" t="s">
        <v>261</v>
      </c>
      <c r="D169" s="342"/>
      <c r="E169" s="343"/>
      <c r="F169" s="344"/>
      <c r="G169" s="342"/>
      <c r="H169" s="29">
        <v>16.940000000000001</v>
      </c>
      <c r="I169" s="30">
        <v>15.9</v>
      </c>
      <c r="J169" s="20">
        <v>2</v>
      </c>
    </row>
    <row r="170" spans="1:11" ht="15.75" customHeight="1" x14ac:dyDescent="0.25">
      <c r="A170" s="342"/>
      <c r="B170" s="18">
        <v>2</v>
      </c>
      <c r="C170" s="18" t="s">
        <v>262</v>
      </c>
      <c r="D170" s="342"/>
      <c r="E170" s="343"/>
      <c r="F170" s="344"/>
      <c r="G170" s="342"/>
      <c r="H170" s="29">
        <v>15</v>
      </c>
      <c r="I170" s="30">
        <v>15.4</v>
      </c>
      <c r="J170" s="20">
        <v>2</v>
      </c>
    </row>
    <row r="171" spans="1:11" ht="15.75" customHeight="1" x14ac:dyDescent="0.25">
      <c r="A171" s="20">
        <v>2</v>
      </c>
      <c r="B171" s="18">
        <v>-1</v>
      </c>
      <c r="C171" s="18" t="s">
        <v>263</v>
      </c>
      <c r="D171" s="20" t="s">
        <v>250</v>
      </c>
      <c r="E171" s="27"/>
      <c r="F171" s="28">
        <v>1</v>
      </c>
      <c r="G171" s="20">
        <v>12</v>
      </c>
      <c r="H171" s="29">
        <v>12.59</v>
      </c>
      <c r="I171" s="30">
        <v>12.33</v>
      </c>
      <c r="J171" s="20">
        <v>-1</v>
      </c>
    </row>
    <row r="172" spans="1:11" ht="15.75" customHeight="1" x14ac:dyDescent="0.25">
      <c r="A172" s="20">
        <v>3</v>
      </c>
      <c r="B172" s="18">
        <v>2</v>
      </c>
      <c r="C172" s="18" t="s">
        <v>264</v>
      </c>
      <c r="D172" s="20" t="s">
        <v>189</v>
      </c>
      <c r="E172" s="27"/>
      <c r="F172" s="28">
        <v>1</v>
      </c>
      <c r="G172" s="20">
        <v>12</v>
      </c>
      <c r="H172" s="29">
        <v>16.04</v>
      </c>
      <c r="I172" s="30">
        <v>13.56</v>
      </c>
      <c r="J172" s="20">
        <v>2</v>
      </c>
    </row>
    <row r="173" spans="1:11" ht="15.75" customHeight="1" x14ac:dyDescent="0.25">
      <c r="A173" s="20"/>
      <c r="B173" s="18"/>
      <c r="C173" s="18"/>
      <c r="D173" s="20"/>
      <c r="E173" s="27"/>
      <c r="F173" s="28"/>
      <c r="G173" s="20"/>
      <c r="H173" s="29"/>
      <c r="I173" s="30"/>
      <c r="J173" s="20"/>
    </row>
    <row r="174" spans="1:11" ht="15.75" customHeight="1" x14ac:dyDescent="0.25">
      <c r="A174" s="31" t="s">
        <v>15</v>
      </c>
      <c r="B174" s="32"/>
      <c r="C174" s="33"/>
      <c r="D174" s="31"/>
      <c r="E174" s="34">
        <f>SUM(E166:E172)</f>
        <v>9</v>
      </c>
      <c r="F174" s="35">
        <f>SUM(F166:F172)</f>
        <v>7</v>
      </c>
      <c r="G174" s="36">
        <f>SUM(G166:G172)</f>
        <v>99</v>
      </c>
      <c r="H174" s="37">
        <f>SUM(H166:H172)</f>
        <v>107.08000000000001</v>
      </c>
      <c r="I174" s="36">
        <f>SUM(I166:I172)</f>
        <v>104.88</v>
      </c>
      <c r="J174" s="36"/>
    </row>
    <row r="175" spans="1:11" ht="15.75" customHeight="1" x14ac:dyDescent="0.25">
      <c r="A175" s="20"/>
      <c r="B175" s="18"/>
      <c r="C175" s="18"/>
      <c r="D175" s="20"/>
      <c r="E175" s="27"/>
      <c r="F175" s="28"/>
      <c r="G175" s="20"/>
      <c r="H175" s="29"/>
      <c r="I175" s="30"/>
      <c r="J175" s="20"/>
    </row>
    <row r="176" spans="1:11" ht="15.75" customHeight="1" x14ac:dyDescent="0.25">
      <c r="A176" s="20"/>
      <c r="B176" s="18"/>
      <c r="C176" s="18"/>
      <c r="D176" s="20"/>
      <c r="E176" s="27"/>
      <c r="F176" s="28"/>
      <c r="G176" s="20"/>
      <c r="H176" s="29"/>
      <c r="I176" s="30"/>
      <c r="J176" s="20"/>
    </row>
    <row r="177" spans="1:15" ht="15.75" customHeight="1" x14ac:dyDescent="0.25">
      <c r="A177" s="36"/>
      <c r="B177" s="32"/>
      <c r="C177" s="32"/>
      <c r="D177" s="359" t="s">
        <v>265</v>
      </c>
      <c r="E177" s="359"/>
      <c r="F177" s="359"/>
      <c r="G177" s="36">
        <f>SUM(G174,G164,G139,G110,G96,G76,G49,G30,G9)</f>
        <v>2557</v>
      </c>
      <c r="H177" s="37">
        <f>SUM(H174,H164,H139,H110,H96,H76,H49,H30,H9)</f>
        <v>2660.2000000000003</v>
      </c>
      <c r="I177" s="36">
        <f>SUM(I174,I164,I139,I110,I96,I76,I49,I30,I9)</f>
        <v>2581.2199999999998</v>
      </c>
      <c r="J177" s="36"/>
    </row>
    <row r="178" spans="1:15" ht="15.75" customHeight="1" x14ac:dyDescent="0.25">
      <c r="A178" s="50"/>
      <c r="B178" s="106"/>
      <c r="C178" s="107"/>
      <c r="D178" s="50"/>
      <c r="E178" s="50"/>
      <c r="F178" s="50"/>
      <c r="G178" s="50"/>
      <c r="H178" s="108"/>
      <c r="I178" s="109"/>
      <c r="J178" s="50"/>
      <c r="K178" s="50"/>
      <c r="L178" s="50"/>
      <c r="M178" s="50"/>
      <c r="N178" s="50"/>
      <c r="O178" s="50"/>
    </row>
    <row r="179" spans="1:15" ht="15.75" customHeight="1" x14ac:dyDescent="0.25">
      <c r="A179" s="110" t="s">
        <v>266</v>
      </c>
      <c r="B179" s="111"/>
      <c r="C179" s="112"/>
      <c r="D179" s="360" t="s">
        <v>267</v>
      </c>
      <c r="E179" s="360"/>
      <c r="F179" s="360"/>
      <c r="G179" s="360"/>
      <c r="H179" s="360"/>
      <c r="I179" s="360"/>
      <c r="J179" s="360"/>
      <c r="K179" s="50"/>
      <c r="L179" s="50"/>
      <c r="M179" s="50"/>
      <c r="N179" s="50"/>
      <c r="O179" s="50"/>
    </row>
    <row r="180" spans="1:15" ht="15.75" customHeight="1" x14ac:dyDescent="0.25">
      <c r="A180" s="20">
        <v>2</v>
      </c>
      <c r="B180" s="18">
        <v>-1</v>
      </c>
      <c r="C180" s="18" t="s">
        <v>268</v>
      </c>
      <c r="D180" s="20" t="s">
        <v>269</v>
      </c>
      <c r="E180" s="27"/>
      <c r="F180" s="28"/>
      <c r="G180" s="20"/>
      <c r="H180" s="29">
        <v>11.66</v>
      </c>
      <c r="I180" s="30">
        <v>8.67</v>
      </c>
      <c r="J180" s="20">
        <v>-1</v>
      </c>
      <c r="K180" s="50"/>
      <c r="L180" s="50"/>
      <c r="M180" s="50"/>
      <c r="N180" s="50"/>
      <c r="O180" s="50"/>
    </row>
    <row r="181" spans="1:15" ht="15.75" customHeight="1" x14ac:dyDescent="0.25">
      <c r="A181" s="20">
        <v>3</v>
      </c>
      <c r="B181" s="18">
        <v>-1</v>
      </c>
      <c r="C181" s="18" t="s">
        <v>270</v>
      </c>
      <c r="D181" s="20" t="s">
        <v>271</v>
      </c>
      <c r="E181" s="27"/>
      <c r="F181" s="28"/>
      <c r="G181" s="20"/>
      <c r="H181" s="29">
        <v>11.29</v>
      </c>
      <c r="I181" s="30">
        <v>14</v>
      </c>
      <c r="J181" s="20">
        <v>-1</v>
      </c>
      <c r="K181" s="50"/>
      <c r="L181" s="50"/>
      <c r="M181" s="50"/>
      <c r="N181" s="50"/>
      <c r="O181" s="50"/>
    </row>
    <row r="182" spans="1:15" ht="15.75" customHeight="1" x14ac:dyDescent="0.25">
      <c r="A182" s="20">
        <v>4</v>
      </c>
      <c r="B182" s="18">
        <v>-1</v>
      </c>
      <c r="C182" s="18" t="s">
        <v>272</v>
      </c>
      <c r="D182" s="20" t="s">
        <v>273</v>
      </c>
      <c r="E182" s="27"/>
      <c r="F182" s="28"/>
      <c r="G182" s="20"/>
      <c r="H182" s="29">
        <v>22.04</v>
      </c>
      <c r="I182" s="30">
        <v>22.83</v>
      </c>
      <c r="J182" s="20">
        <v>-1</v>
      </c>
      <c r="K182" s="50"/>
      <c r="L182" s="50"/>
      <c r="M182" s="50"/>
      <c r="N182" s="50"/>
      <c r="O182" s="50"/>
    </row>
    <row r="183" spans="1:15" ht="15.75" customHeight="1" x14ac:dyDescent="0.25">
      <c r="A183" s="20">
        <v>5</v>
      </c>
      <c r="B183" s="18">
        <v>0</v>
      </c>
      <c r="C183" s="18" t="s">
        <v>516</v>
      </c>
      <c r="D183" s="20" t="s">
        <v>275</v>
      </c>
      <c r="E183" s="27"/>
      <c r="F183" s="28"/>
      <c r="G183" s="20"/>
      <c r="H183" s="29">
        <v>5.53</v>
      </c>
      <c r="I183" s="30">
        <v>3.56</v>
      </c>
      <c r="J183" s="20">
        <v>0</v>
      </c>
      <c r="K183" s="50"/>
      <c r="L183" s="50"/>
      <c r="M183" s="50"/>
      <c r="N183" s="50"/>
      <c r="O183" s="50"/>
    </row>
    <row r="184" spans="1:15" ht="15.75" customHeight="1" x14ac:dyDescent="0.25">
      <c r="A184" s="20">
        <v>5</v>
      </c>
      <c r="B184" s="18">
        <v>0</v>
      </c>
      <c r="C184" s="18" t="s">
        <v>274</v>
      </c>
      <c r="D184" s="113" t="s">
        <v>277</v>
      </c>
      <c r="E184" s="27"/>
      <c r="F184" s="28"/>
      <c r="G184" s="20"/>
      <c r="H184" s="29">
        <v>6.93</v>
      </c>
      <c r="I184" s="30">
        <v>4.63</v>
      </c>
      <c r="J184" s="20">
        <v>0</v>
      </c>
      <c r="K184" s="50"/>
      <c r="L184" s="50"/>
      <c r="M184" s="50"/>
      <c r="N184" s="50"/>
      <c r="O184" s="50"/>
    </row>
    <row r="185" spans="1:15" ht="15.75" customHeight="1" x14ac:dyDescent="0.25">
      <c r="A185" s="20">
        <v>6</v>
      </c>
      <c r="B185" s="18">
        <v>0</v>
      </c>
      <c r="C185" s="18" t="s">
        <v>278</v>
      </c>
      <c r="D185" s="20" t="s">
        <v>277</v>
      </c>
      <c r="E185" s="27"/>
      <c r="F185" s="28"/>
      <c r="G185" s="20"/>
      <c r="H185" s="29">
        <v>7.6</v>
      </c>
      <c r="I185" s="30">
        <v>4.8499999999999996</v>
      </c>
      <c r="J185" s="20">
        <v>0</v>
      </c>
      <c r="K185" s="50"/>
      <c r="L185" s="50"/>
      <c r="M185" s="50"/>
      <c r="N185" s="50"/>
      <c r="O185" s="50"/>
    </row>
    <row r="186" spans="1:15" ht="15.75" customHeight="1" x14ac:dyDescent="0.25">
      <c r="A186" s="20">
        <v>7</v>
      </c>
      <c r="B186" s="18">
        <v>0</v>
      </c>
      <c r="C186" s="18" t="s">
        <v>279</v>
      </c>
      <c r="D186" s="20" t="s">
        <v>275</v>
      </c>
      <c r="E186" s="27"/>
      <c r="F186" s="28"/>
      <c r="G186" s="20"/>
      <c r="H186" s="29">
        <v>5.55</v>
      </c>
      <c r="I186" s="30">
        <v>4.57</v>
      </c>
      <c r="J186" s="20">
        <v>0</v>
      </c>
      <c r="K186" s="50"/>
      <c r="L186" s="50"/>
      <c r="M186" s="50"/>
      <c r="N186" s="50"/>
      <c r="O186" s="50"/>
    </row>
    <row r="187" spans="1:15" ht="15.75" customHeight="1" x14ac:dyDescent="0.25">
      <c r="A187" s="20">
        <v>8</v>
      </c>
      <c r="B187" s="18">
        <v>0</v>
      </c>
      <c r="C187" s="18" t="s">
        <v>280</v>
      </c>
      <c r="D187" s="20" t="s">
        <v>281</v>
      </c>
      <c r="E187" s="27"/>
      <c r="F187" s="28"/>
      <c r="G187" s="20"/>
      <c r="H187" s="29">
        <v>4.3899999999999997</v>
      </c>
      <c r="I187" s="30">
        <v>4.5599999999999996</v>
      </c>
      <c r="J187" s="20">
        <v>0</v>
      </c>
      <c r="K187" s="50"/>
      <c r="L187" s="50"/>
      <c r="M187" s="50"/>
      <c r="N187" s="50"/>
      <c r="O187" s="50"/>
    </row>
    <row r="188" spans="1:15" ht="15.75" customHeight="1" x14ac:dyDescent="0.25">
      <c r="A188" s="20">
        <v>9</v>
      </c>
      <c r="B188" s="18">
        <v>0</v>
      </c>
      <c r="C188" s="18" t="s">
        <v>282</v>
      </c>
      <c r="D188" s="20" t="s">
        <v>283</v>
      </c>
      <c r="E188" s="27"/>
      <c r="F188" s="28"/>
      <c r="G188" s="20"/>
      <c r="H188" s="29">
        <v>6.49</v>
      </c>
      <c r="I188" s="30">
        <v>4.25</v>
      </c>
      <c r="J188" s="20">
        <v>0</v>
      </c>
      <c r="K188" s="50"/>
      <c r="L188" s="50"/>
      <c r="M188" s="50"/>
      <c r="N188" s="50"/>
      <c r="O188" s="50"/>
    </row>
    <row r="189" spans="1:15" ht="15.75" customHeight="1" x14ac:dyDescent="0.25">
      <c r="A189" s="20">
        <v>10</v>
      </c>
      <c r="B189" s="18">
        <v>0</v>
      </c>
      <c r="C189" s="18" t="s">
        <v>284</v>
      </c>
      <c r="D189" s="20" t="s">
        <v>285</v>
      </c>
      <c r="E189" s="27"/>
      <c r="F189" s="28"/>
      <c r="G189" s="20"/>
      <c r="H189" s="29">
        <v>6.08</v>
      </c>
      <c r="I189" s="30">
        <v>4.92</v>
      </c>
      <c r="J189" s="20">
        <v>0</v>
      </c>
      <c r="K189" s="50"/>
      <c r="L189" s="50"/>
      <c r="M189" s="50"/>
      <c r="N189" s="50"/>
      <c r="O189" s="50"/>
    </row>
    <row r="190" spans="1:15" ht="15.75" customHeight="1" x14ac:dyDescent="0.25">
      <c r="A190" s="20">
        <v>11</v>
      </c>
      <c r="B190" s="18">
        <v>0</v>
      </c>
      <c r="C190" s="18" t="s">
        <v>286</v>
      </c>
      <c r="D190" s="20" t="s">
        <v>287</v>
      </c>
      <c r="E190" s="27"/>
      <c r="F190" s="28"/>
      <c r="G190" s="20"/>
      <c r="H190" s="29">
        <v>27.54</v>
      </c>
      <c r="I190" s="30">
        <v>23.82</v>
      </c>
      <c r="J190" s="20">
        <v>0</v>
      </c>
      <c r="K190" s="50"/>
      <c r="L190" s="50"/>
      <c r="M190" s="50"/>
      <c r="N190" s="50"/>
      <c r="O190" s="50"/>
    </row>
    <row r="191" spans="1:15" ht="15.75" customHeight="1" x14ac:dyDescent="0.25">
      <c r="A191" s="20">
        <v>12</v>
      </c>
      <c r="B191" s="18">
        <v>0</v>
      </c>
      <c r="C191" s="18" t="s">
        <v>288</v>
      </c>
      <c r="D191" s="20" t="s">
        <v>289</v>
      </c>
      <c r="E191" s="27"/>
      <c r="F191" s="28"/>
      <c r="G191" s="20"/>
      <c r="H191" s="29">
        <v>15.75</v>
      </c>
      <c r="I191" s="30">
        <v>15</v>
      </c>
      <c r="J191" s="20">
        <v>0</v>
      </c>
      <c r="K191" s="50"/>
      <c r="L191" s="50"/>
      <c r="M191" s="50"/>
      <c r="N191" s="50"/>
      <c r="O191" s="50"/>
    </row>
    <row r="192" spans="1:15" ht="15.75" customHeight="1" x14ac:dyDescent="0.25">
      <c r="A192" s="20">
        <v>13</v>
      </c>
      <c r="B192" s="18">
        <v>0</v>
      </c>
      <c r="C192" s="18" t="s">
        <v>290</v>
      </c>
      <c r="D192" s="20" t="s">
        <v>291</v>
      </c>
      <c r="E192" s="27"/>
      <c r="F192" s="28"/>
      <c r="G192" s="20"/>
      <c r="H192" s="29">
        <v>12.1</v>
      </c>
      <c r="I192" s="30">
        <v>10.73</v>
      </c>
      <c r="J192" s="20">
        <v>0</v>
      </c>
      <c r="K192" s="50"/>
      <c r="L192" s="50"/>
      <c r="M192" s="50"/>
      <c r="N192" s="50"/>
      <c r="O192" s="50"/>
    </row>
    <row r="193" spans="1:15" ht="15.75" customHeight="1" x14ac:dyDescent="0.25">
      <c r="A193" s="20">
        <v>14</v>
      </c>
      <c r="B193" s="18">
        <v>0</v>
      </c>
      <c r="C193" s="18" t="s">
        <v>292</v>
      </c>
      <c r="D193" s="20" t="s">
        <v>293</v>
      </c>
      <c r="E193" s="27"/>
      <c r="F193" s="28"/>
      <c r="G193" s="20"/>
      <c r="H193" s="29">
        <v>12.1</v>
      </c>
      <c r="I193" s="30">
        <v>10.73</v>
      </c>
      <c r="J193" s="20">
        <v>0</v>
      </c>
      <c r="K193" s="50"/>
      <c r="L193" s="50"/>
      <c r="M193" s="50"/>
      <c r="N193" s="50"/>
      <c r="O193" s="50"/>
    </row>
    <row r="194" spans="1:15" ht="15.75" customHeight="1" x14ac:dyDescent="0.25">
      <c r="A194" s="114"/>
      <c r="B194" s="107">
        <v>0</v>
      </c>
      <c r="C194" s="107" t="s">
        <v>294</v>
      </c>
      <c r="D194" s="20" t="s">
        <v>295</v>
      </c>
      <c r="E194" s="114"/>
      <c r="F194" s="114"/>
      <c r="G194" s="114"/>
      <c r="H194" s="29">
        <v>10.3</v>
      </c>
      <c r="I194" s="30">
        <v>11.73</v>
      </c>
      <c r="J194" s="50">
        <v>0</v>
      </c>
      <c r="K194" s="50"/>
      <c r="L194" s="50"/>
      <c r="M194" s="50"/>
      <c r="N194" s="50"/>
      <c r="O194" s="50"/>
    </row>
    <row r="195" spans="1:15" ht="15.75" customHeight="1" x14ac:dyDescent="0.25">
      <c r="A195" s="20">
        <v>15</v>
      </c>
      <c r="B195" s="18">
        <v>0</v>
      </c>
      <c r="C195" s="18" t="s">
        <v>296</v>
      </c>
      <c r="D195" s="20" t="s">
        <v>275</v>
      </c>
      <c r="E195" s="27"/>
      <c r="F195" s="28"/>
      <c r="G195" s="20"/>
      <c r="H195" s="29">
        <v>3.66</v>
      </c>
      <c r="I195" s="30">
        <v>3.52</v>
      </c>
      <c r="J195" s="20">
        <v>0</v>
      </c>
      <c r="K195" s="50"/>
      <c r="L195" s="50"/>
      <c r="M195" s="50"/>
      <c r="N195" s="50"/>
      <c r="O195" s="50"/>
    </row>
    <row r="196" spans="1:15" ht="15.75" customHeight="1" x14ac:dyDescent="0.25">
      <c r="A196" s="20">
        <v>16</v>
      </c>
      <c r="B196" s="18">
        <v>0</v>
      </c>
      <c r="C196" s="18" t="s">
        <v>297</v>
      </c>
      <c r="D196" s="20" t="s">
        <v>277</v>
      </c>
      <c r="E196" s="27"/>
      <c r="F196" s="28"/>
      <c r="G196" s="20"/>
      <c r="H196" s="29">
        <v>5.69</v>
      </c>
      <c r="I196" s="30">
        <v>4.2</v>
      </c>
      <c r="J196" s="20">
        <v>0</v>
      </c>
      <c r="K196" s="50"/>
      <c r="L196" s="50"/>
      <c r="M196" s="50"/>
      <c r="N196" s="50"/>
      <c r="O196" s="50"/>
    </row>
    <row r="197" spans="1:15" ht="15.75" customHeight="1" x14ac:dyDescent="0.25">
      <c r="A197" s="20">
        <v>17</v>
      </c>
      <c r="B197" s="18">
        <v>0</v>
      </c>
      <c r="C197" s="18" t="s">
        <v>298</v>
      </c>
      <c r="D197" s="20" t="s">
        <v>299</v>
      </c>
      <c r="E197" s="27"/>
      <c r="F197" s="28"/>
      <c r="G197" s="20"/>
      <c r="H197" s="29">
        <v>8.8800000000000008</v>
      </c>
      <c r="I197" s="30">
        <v>8.4</v>
      </c>
      <c r="J197" s="20">
        <v>0</v>
      </c>
      <c r="K197" s="50"/>
      <c r="L197" s="50"/>
      <c r="M197" s="50"/>
      <c r="N197" s="50"/>
      <c r="O197" s="50"/>
    </row>
    <row r="198" spans="1:15" ht="15.75" customHeight="1" x14ac:dyDescent="0.25">
      <c r="A198" s="20">
        <v>18</v>
      </c>
      <c r="B198" s="18">
        <v>1</v>
      </c>
      <c r="C198" s="18" t="s">
        <v>300</v>
      </c>
      <c r="D198" s="20" t="s">
        <v>275</v>
      </c>
      <c r="E198" s="27"/>
      <c r="F198" s="28"/>
      <c r="G198" s="20"/>
      <c r="H198" s="29">
        <v>8.52</v>
      </c>
      <c r="I198" s="30">
        <v>5.42</v>
      </c>
      <c r="J198" s="20">
        <v>1</v>
      </c>
      <c r="K198" s="50"/>
      <c r="L198" s="50"/>
      <c r="M198" s="50"/>
      <c r="N198" s="50"/>
      <c r="O198" s="50"/>
    </row>
    <row r="199" spans="1:15" ht="15.75" customHeight="1" x14ac:dyDescent="0.25">
      <c r="A199" s="20">
        <v>19</v>
      </c>
      <c r="B199" s="18">
        <v>1</v>
      </c>
      <c r="C199" s="18" t="s">
        <v>301</v>
      </c>
      <c r="D199" s="20" t="s">
        <v>277</v>
      </c>
      <c r="E199" s="27"/>
      <c r="F199" s="28"/>
      <c r="G199" s="20"/>
      <c r="H199" s="29">
        <v>9.1</v>
      </c>
      <c r="I199" s="30">
        <v>7.23</v>
      </c>
      <c r="J199" s="20">
        <v>1</v>
      </c>
      <c r="K199" s="50"/>
      <c r="L199" s="50"/>
      <c r="M199" s="50"/>
      <c r="N199" s="50"/>
      <c r="O199" s="50"/>
    </row>
    <row r="200" spans="1:15" ht="15.75" customHeight="1" x14ac:dyDescent="0.25">
      <c r="A200" s="20">
        <v>20</v>
      </c>
      <c r="B200" s="18">
        <v>0</v>
      </c>
      <c r="C200" s="18" t="s">
        <v>302</v>
      </c>
      <c r="D200" s="20" t="s">
        <v>269</v>
      </c>
      <c r="E200" s="27"/>
      <c r="F200" s="28"/>
      <c r="G200" s="20"/>
      <c r="H200" s="29">
        <v>7.8</v>
      </c>
      <c r="I200" s="30">
        <v>8.7899999999999991</v>
      </c>
      <c r="J200" s="20">
        <v>0</v>
      </c>
      <c r="K200" s="50"/>
      <c r="L200" s="50"/>
      <c r="M200" s="50"/>
      <c r="N200" s="50"/>
      <c r="O200" s="50"/>
    </row>
    <row r="201" spans="1:15" ht="15.75" customHeight="1" x14ac:dyDescent="0.25">
      <c r="A201" s="20">
        <v>21</v>
      </c>
      <c r="B201" s="18">
        <v>1</v>
      </c>
      <c r="C201" s="18" t="s">
        <v>303</v>
      </c>
      <c r="D201" s="20" t="s">
        <v>275</v>
      </c>
      <c r="E201" s="27"/>
      <c r="F201" s="28"/>
      <c r="G201" s="20"/>
      <c r="H201" s="29">
        <v>3.75</v>
      </c>
      <c r="I201" s="30">
        <v>3.17</v>
      </c>
      <c r="J201" s="20">
        <v>1</v>
      </c>
      <c r="K201" s="50"/>
      <c r="L201" s="50"/>
      <c r="M201" s="50"/>
      <c r="N201" s="50"/>
      <c r="O201" s="50"/>
    </row>
    <row r="202" spans="1:15" ht="15.75" customHeight="1" x14ac:dyDescent="0.25">
      <c r="A202" s="20">
        <v>22</v>
      </c>
      <c r="B202" s="18">
        <v>1</v>
      </c>
      <c r="C202" s="18" t="s">
        <v>304</v>
      </c>
      <c r="D202" s="20" t="s">
        <v>277</v>
      </c>
      <c r="E202" s="27"/>
      <c r="F202" s="28"/>
      <c r="G202" s="20"/>
      <c r="H202" s="29">
        <v>5.69</v>
      </c>
      <c r="I202" s="30">
        <v>4.4800000000000004</v>
      </c>
      <c r="J202" s="20">
        <v>1</v>
      </c>
      <c r="K202" s="50"/>
      <c r="L202" s="50"/>
      <c r="M202" s="50"/>
      <c r="N202" s="50"/>
      <c r="O202" s="50"/>
    </row>
    <row r="203" spans="1:15" ht="15.75" customHeight="1" x14ac:dyDescent="0.25">
      <c r="A203" s="20">
        <v>23</v>
      </c>
      <c r="B203" s="18">
        <v>1</v>
      </c>
      <c r="C203" s="18" t="s">
        <v>305</v>
      </c>
      <c r="D203" s="20" t="s">
        <v>299</v>
      </c>
      <c r="E203" s="27"/>
      <c r="F203" s="28"/>
      <c r="G203" s="20"/>
      <c r="H203" s="29">
        <v>8.8800000000000008</v>
      </c>
      <c r="I203" s="30">
        <v>9.01</v>
      </c>
      <c r="J203" s="20">
        <v>1</v>
      </c>
      <c r="K203" s="50"/>
      <c r="L203" s="50"/>
      <c r="M203" s="50"/>
      <c r="N203" s="50"/>
      <c r="O203" s="50"/>
    </row>
    <row r="204" spans="1:15" ht="15.75" customHeight="1" x14ac:dyDescent="0.25">
      <c r="A204" s="20">
        <v>24</v>
      </c>
      <c r="B204" s="18">
        <v>1</v>
      </c>
      <c r="C204" s="18" t="s">
        <v>306</v>
      </c>
      <c r="D204" s="20" t="s">
        <v>275</v>
      </c>
      <c r="E204" s="27"/>
      <c r="F204" s="28"/>
      <c r="G204" s="20"/>
      <c r="H204" s="29">
        <v>5.5</v>
      </c>
      <c r="I204" s="30">
        <v>4.26</v>
      </c>
      <c r="J204" s="20">
        <v>1</v>
      </c>
      <c r="K204" s="50"/>
      <c r="L204" s="50"/>
      <c r="M204" s="50"/>
      <c r="N204" s="50"/>
      <c r="O204" s="50"/>
    </row>
    <row r="205" spans="1:15" ht="15.75" customHeight="1" x14ac:dyDescent="0.25">
      <c r="A205" s="20">
        <v>25</v>
      </c>
      <c r="B205" s="18">
        <v>1</v>
      </c>
      <c r="C205" s="18" t="s">
        <v>307</v>
      </c>
      <c r="D205" s="20" t="s">
        <v>281</v>
      </c>
      <c r="E205" s="27"/>
      <c r="F205" s="28"/>
      <c r="G205" s="20"/>
      <c r="H205" s="29">
        <v>4.3899999999999997</v>
      </c>
      <c r="I205" s="30">
        <v>4.5199999999999996</v>
      </c>
      <c r="J205" s="20">
        <v>1</v>
      </c>
      <c r="K205" s="50"/>
      <c r="L205" s="50"/>
      <c r="M205" s="50"/>
      <c r="N205" s="50"/>
      <c r="O205" s="50"/>
    </row>
    <row r="206" spans="1:15" ht="15.75" customHeight="1" x14ac:dyDescent="0.25">
      <c r="A206" s="20">
        <v>26</v>
      </c>
      <c r="B206" s="18">
        <v>1</v>
      </c>
      <c r="C206" s="18" t="s">
        <v>308</v>
      </c>
      <c r="D206" s="50" t="s">
        <v>277</v>
      </c>
      <c r="E206" s="27"/>
      <c r="F206" s="28"/>
      <c r="G206" s="20"/>
      <c r="H206" s="29">
        <v>7.6</v>
      </c>
      <c r="I206" s="30">
        <v>4.66</v>
      </c>
      <c r="J206" s="20">
        <v>1</v>
      </c>
      <c r="K206" s="50"/>
      <c r="L206" s="50"/>
      <c r="M206" s="50"/>
      <c r="N206" s="50"/>
      <c r="O206" s="50"/>
    </row>
    <row r="207" spans="1:15" ht="15.75" customHeight="1" x14ac:dyDescent="0.25">
      <c r="A207" s="20">
        <v>27</v>
      </c>
      <c r="B207" s="18">
        <v>1</v>
      </c>
      <c r="C207" s="18" t="s">
        <v>309</v>
      </c>
      <c r="D207" s="20" t="s">
        <v>310</v>
      </c>
      <c r="E207" s="27"/>
      <c r="F207" s="28"/>
      <c r="G207" s="20"/>
      <c r="H207" s="29">
        <v>20.12</v>
      </c>
      <c r="I207" s="30">
        <v>20.97</v>
      </c>
      <c r="J207" s="20">
        <v>1</v>
      </c>
      <c r="K207" s="50"/>
      <c r="L207" s="50"/>
      <c r="M207" s="50"/>
      <c r="N207" s="50"/>
      <c r="O207" s="50"/>
    </row>
    <row r="208" spans="1:15" ht="15.75" customHeight="1" x14ac:dyDescent="0.25">
      <c r="A208" s="20">
        <v>28</v>
      </c>
      <c r="B208" s="18">
        <v>1</v>
      </c>
      <c r="C208" s="18" t="s">
        <v>311</v>
      </c>
      <c r="D208" s="20" t="s">
        <v>312</v>
      </c>
      <c r="E208" s="27"/>
      <c r="F208" s="28"/>
      <c r="G208" s="20"/>
      <c r="H208" s="29">
        <v>20.3</v>
      </c>
      <c r="I208" s="30">
        <v>19.73</v>
      </c>
      <c r="J208" s="20">
        <v>1</v>
      </c>
      <c r="K208" s="50"/>
      <c r="L208" s="50"/>
      <c r="M208" s="50"/>
      <c r="N208" s="50"/>
      <c r="O208" s="50"/>
    </row>
    <row r="209" spans="1:267" ht="15.75" customHeight="1" x14ac:dyDescent="0.25">
      <c r="A209" s="20">
        <v>29</v>
      </c>
      <c r="B209" s="18">
        <v>1</v>
      </c>
      <c r="C209" s="18" t="s">
        <v>313</v>
      </c>
      <c r="D209" s="20" t="s">
        <v>314</v>
      </c>
      <c r="E209" s="115"/>
      <c r="F209" s="116"/>
      <c r="G209" s="117"/>
      <c r="H209" s="29">
        <v>13.75</v>
      </c>
      <c r="I209" s="30">
        <v>11.77</v>
      </c>
      <c r="J209" s="7">
        <v>1</v>
      </c>
      <c r="K209" s="50"/>
      <c r="L209" s="50"/>
      <c r="M209" s="50"/>
      <c r="N209" s="50"/>
      <c r="O209" s="50"/>
    </row>
    <row r="210" spans="1:267" ht="15.75" customHeight="1" x14ac:dyDescent="0.25">
      <c r="A210" s="7">
        <v>30</v>
      </c>
      <c r="B210" s="18">
        <v>2</v>
      </c>
      <c r="C210" s="118" t="s">
        <v>315</v>
      </c>
      <c r="D210" s="20" t="s">
        <v>277</v>
      </c>
      <c r="E210" s="115"/>
      <c r="F210" s="116"/>
      <c r="G210" s="117"/>
      <c r="H210" s="29">
        <v>7.5</v>
      </c>
      <c r="I210" s="30">
        <v>6.04</v>
      </c>
      <c r="J210" s="7">
        <v>2</v>
      </c>
      <c r="K210" s="50"/>
      <c r="L210" s="50"/>
      <c r="M210" s="50"/>
      <c r="N210" s="50"/>
      <c r="O210" s="50"/>
    </row>
    <row r="211" spans="1:267" ht="15.75" customHeight="1" x14ac:dyDescent="0.25">
      <c r="A211" s="20">
        <v>31</v>
      </c>
      <c r="B211" s="18">
        <v>2</v>
      </c>
      <c r="C211" s="18" t="s">
        <v>316</v>
      </c>
      <c r="D211" s="20" t="s">
        <v>317</v>
      </c>
      <c r="E211" s="27"/>
      <c r="F211" s="28"/>
      <c r="G211" s="20"/>
      <c r="H211" s="29">
        <v>4.3899999999999997</v>
      </c>
      <c r="I211" s="30">
        <v>4.8499999999999996</v>
      </c>
      <c r="J211" s="20">
        <v>2</v>
      </c>
      <c r="K211" s="50"/>
      <c r="L211" s="50"/>
      <c r="M211" s="50"/>
      <c r="N211" s="50"/>
      <c r="O211" s="50"/>
    </row>
    <row r="212" spans="1:267" ht="15.75" customHeight="1" x14ac:dyDescent="0.25">
      <c r="A212" s="20">
        <v>32</v>
      </c>
      <c r="B212" s="18">
        <v>2</v>
      </c>
      <c r="C212" s="18" t="s">
        <v>318</v>
      </c>
      <c r="D212" s="20" t="s">
        <v>275</v>
      </c>
      <c r="E212" s="27"/>
      <c r="F212" s="28"/>
      <c r="G212" s="20"/>
      <c r="H212" s="29">
        <v>8.7899999999999991</v>
      </c>
      <c r="I212" s="30">
        <v>4.7</v>
      </c>
      <c r="J212" s="20">
        <v>2</v>
      </c>
      <c r="K212" s="50"/>
      <c r="L212" s="50"/>
      <c r="M212" s="50"/>
      <c r="N212" s="50"/>
      <c r="O212" s="50"/>
    </row>
    <row r="213" spans="1:267" ht="15.75" customHeight="1" x14ac:dyDescent="0.25">
      <c r="A213" s="20">
        <v>33</v>
      </c>
      <c r="B213" s="18">
        <v>2</v>
      </c>
      <c r="C213" s="18" t="s">
        <v>319</v>
      </c>
      <c r="D213" s="20" t="s">
        <v>275</v>
      </c>
      <c r="E213" s="27"/>
      <c r="F213" s="28"/>
      <c r="G213" s="20"/>
      <c r="H213" s="29">
        <v>3.74</v>
      </c>
      <c r="I213" s="30">
        <v>3.17</v>
      </c>
      <c r="J213" s="20">
        <v>2</v>
      </c>
      <c r="K213" s="50"/>
      <c r="L213" s="50"/>
      <c r="M213" s="50"/>
      <c r="N213" s="50"/>
      <c r="O213" s="50"/>
    </row>
    <row r="214" spans="1:267" ht="15.75" customHeight="1" x14ac:dyDescent="0.25">
      <c r="A214" s="20">
        <v>34</v>
      </c>
      <c r="B214" s="18">
        <v>2</v>
      </c>
      <c r="C214" s="18" t="s">
        <v>320</v>
      </c>
      <c r="D214" s="20" t="s">
        <v>277</v>
      </c>
      <c r="E214" s="27"/>
      <c r="F214" s="28"/>
      <c r="G214" s="20"/>
      <c r="H214" s="29">
        <v>5.69</v>
      </c>
      <c r="I214" s="30">
        <v>4.62</v>
      </c>
      <c r="J214" s="20">
        <v>2</v>
      </c>
      <c r="K214" s="50"/>
      <c r="L214" s="50"/>
      <c r="M214" s="50"/>
      <c r="N214" s="50"/>
      <c r="O214" s="50"/>
    </row>
    <row r="215" spans="1:267" ht="15.75" customHeight="1" x14ac:dyDescent="0.25">
      <c r="A215" s="20">
        <v>35</v>
      </c>
      <c r="B215" s="18">
        <v>2</v>
      </c>
      <c r="C215" s="18" t="s">
        <v>321</v>
      </c>
      <c r="D215" s="20" t="s">
        <v>299</v>
      </c>
      <c r="E215" s="27"/>
      <c r="F215" s="28"/>
      <c r="G215" s="20"/>
      <c r="H215" s="29">
        <v>8.8800000000000008</v>
      </c>
      <c r="I215" s="30">
        <v>8.77</v>
      </c>
      <c r="J215" s="20">
        <v>2</v>
      </c>
      <c r="K215" s="50"/>
      <c r="L215" s="50"/>
      <c r="M215" s="50"/>
      <c r="N215" s="50"/>
      <c r="O215" s="50"/>
    </row>
    <row r="216" spans="1:267" ht="15.75" customHeight="1" x14ac:dyDescent="0.25">
      <c r="A216" s="20">
        <v>36</v>
      </c>
      <c r="B216" s="18">
        <v>2</v>
      </c>
      <c r="C216" s="18" t="s">
        <v>322</v>
      </c>
      <c r="D216" s="20" t="s">
        <v>275</v>
      </c>
      <c r="E216" s="27"/>
      <c r="F216" s="28"/>
      <c r="G216" s="20"/>
      <c r="H216" s="29">
        <v>9.3000000000000007</v>
      </c>
      <c r="I216" s="30">
        <v>6</v>
      </c>
      <c r="J216" s="20">
        <v>2</v>
      </c>
      <c r="K216" s="50"/>
      <c r="L216" s="50"/>
      <c r="M216" s="50"/>
      <c r="N216" s="50"/>
      <c r="O216" s="50"/>
    </row>
    <row r="217" spans="1:267" ht="15.75" customHeight="1" x14ac:dyDescent="0.25">
      <c r="A217" s="20">
        <v>37</v>
      </c>
      <c r="B217" s="18">
        <v>2</v>
      </c>
      <c r="C217" s="18" t="s">
        <v>323</v>
      </c>
      <c r="D217" s="20" t="s">
        <v>277</v>
      </c>
      <c r="E217" s="27"/>
      <c r="F217" s="28"/>
      <c r="G217" s="20"/>
      <c r="H217" s="29">
        <v>9.0500000000000007</v>
      </c>
      <c r="I217" s="30">
        <v>10.02</v>
      </c>
      <c r="J217" s="20">
        <v>2</v>
      </c>
      <c r="K217" s="50"/>
      <c r="L217" s="50"/>
      <c r="M217" s="50"/>
      <c r="N217" s="50"/>
      <c r="O217" s="50"/>
    </row>
    <row r="218" spans="1:267" ht="15.75" customHeight="1" x14ac:dyDescent="0.25">
      <c r="A218" s="329">
        <v>38</v>
      </c>
      <c r="B218" s="332">
        <v>0</v>
      </c>
      <c r="C218" s="332" t="s">
        <v>324</v>
      </c>
      <c r="D218" s="329" t="s">
        <v>325</v>
      </c>
      <c r="E218" s="330"/>
      <c r="F218" s="331"/>
      <c r="G218" s="329"/>
      <c r="H218" s="333">
        <v>11.95</v>
      </c>
      <c r="I218" s="30">
        <v>14.92</v>
      </c>
      <c r="J218" s="329"/>
      <c r="K218" s="50"/>
      <c r="L218" s="50"/>
      <c r="M218" s="50"/>
      <c r="N218" s="50"/>
      <c r="O218" s="50"/>
    </row>
    <row r="219" spans="1:267" s="20" customFormat="1" ht="15.75" customHeight="1" x14ac:dyDescent="0.25">
      <c r="A219" s="20">
        <v>39</v>
      </c>
      <c r="B219" s="18">
        <v>-1</v>
      </c>
      <c r="C219" s="332" t="s">
        <v>514</v>
      </c>
      <c r="D219" s="20" t="s">
        <v>513</v>
      </c>
      <c r="E219" s="27"/>
      <c r="F219" s="28"/>
      <c r="H219" s="29">
        <v>11.95</v>
      </c>
      <c r="I219" s="30">
        <v>6.34</v>
      </c>
      <c r="J219" s="20">
        <v>0</v>
      </c>
      <c r="K219" s="119"/>
      <c r="L219" s="119"/>
      <c r="M219" s="120"/>
      <c r="N219" s="121"/>
      <c r="O219" s="119"/>
      <c r="P219" s="119"/>
      <c r="Q219" s="119"/>
      <c r="R219" s="119"/>
      <c r="S219" s="119"/>
      <c r="T219" s="120"/>
      <c r="U219" s="121"/>
      <c r="V219" s="119"/>
      <c r="W219" s="119"/>
      <c r="X219" s="119"/>
      <c r="Y219" s="119"/>
      <c r="Z219" s="119"/>
      <c r="AA219" s="120"/>
      <c r="AB219" s="121"/>
      <c r="AC219" s="119"/>
      <c r="AD219" s="119"/>
      <c r="AE219" s="119"/>
      <c r="AF219" s="119"/>
      <c r="AG219" s="119"/>
      <c r="AH219" s="120"/>
      <c r="AI219" s="121"/>
      <c r="AJ219" s="119"/>
      <c r="AK219" s="119"/>
      <c r="AL219" s="119"/>
      <c r="AM219" s="119"/>
      <c r="AN219" s="119"/>
      <c r="AO219" s="120"/>
      <c r="AP219" s="121"/>
      <c r="AQ219" s="119"/>
      <c r="AR219" s="119"/>
      <c r="AS219" s="119"/>
      <c r="AT219" s="119"/>
      <c r="AU219" s="119"/>
      <c r="AV219" s="120"/>
      <c r="AW219" s="121"/>
      <c r="AX219" s="119"/>
      <c r="AY219" s="119"/>
      <c r="AZ219" s="119"/>
      <c r="BA219" s="119"/>
      <c r="BB219" s="119"/>
      <c r="BC219" s="120"/>
      <c r="BD219" s="121"/>
      <c r="BE219" s="119"/>
      <c r="BF219" s="119"/>
      <c r="BG219" s="119"/>
      <c r="BH219" s="119"/>
      <c r="BI219" s="119"/>
      <c r="BJ219" s="120"/>
      <c r="BK219" s="121"/>
      <c r="BL219" s="119"/>
      <c r="BM219" s="119"/>
      <c r="BN219" s="119"/>
      <c r="BO219" s="119"/>
      <c r="BP219" s="119"/>
      <c r="BQ219" s="120"/>
      <c r="BR219" s="121"/>
      <c r="BS219" s="119"/>
      <c r="BT219" s="119"/>
      <c r="BU219" s="119"/>
      <c r="BV219" s="119"/>
      <c r="BW219" s="119"/>
      <c r="BX219" s="120"/>
      <c r="BY219" s="121"/>
      <c r="BZ219" s="119"/>
      <c r="CA219" s="119"/>
      <c r="CB219" s="119"/>
      <c r="CC219" s="119"/>
      <c r="CD219" s="119"/>
      <c r="CE219" s="120"/>
      <c r="CF219" s="121"/>
      <c r="CG219" s="119"/>
      <c r="CH219" s="119"/>
      <c r="CI219" s="119"/>
      <c r="CJ219" s="119"/>
      <c r="CK219" s="119"/>
      <c r="CL219" s="120"/>
      <c r="CM219" s="121"/>
      <c r="CN219" s="119"/>
      <c r="CO219" s="119"/>
      <c r="CP219" s="119"/>
      <c r="CQ219" s="119"/>
      <c r="CR219" s="119"/>
      <c r="CS219" s="120"/>
      <c r="CT219" s="121"/>
      <c r="CU219" s="119"/>
      <c r="CV219" s="119"/>
      <c r="CW219" s="119"/>
      <c r="CX219" s="119"/>
      <c r="CY219" s="119"/>
      <c r="CZ219" s="120"/>
      <c r="DA219" s="121"/>
      <c r="DB219" s="119"/>
      <c r="DC219" s="119"/>
      <c r="DD219" s="119"/>
      <c r="DE219" s="119"/>
      <c r="DF219" s="119"/>
      <c r="DG219" s="120"/>
      <c r="DH219" s="121"/>
      <c r="DI219" s="119"/>
      <c r="DJ219" s="119"/>
      <c r="DK219" s="119"/>
      <c r="DL219" s="119"/>
      <c r="DM219" s="119"/>
      <c r="DN219" s="120"/>
      <c r="DO219" s="121"/>
      <c r="DP219" s="119"/>
      <c r="DQ219" s="119"/>
      <c r="DR219" s="119"/>
      <c r="DS219" s="119"/>
      <c r="DT219" s="119"/>
      <c r="DU219" s="120"/>
      <c r="DV219" s="121"/>
      <c r="DW219" s="119"/>
      <c r="DX219" s="119"/>
      <c r="DY219" s="119"/>
      <c r="DZ219" s="119"/>
      <c r="EA219" s="119"/>
      <c r="EB219" s="120"/>
      <c r="EC219" s="121"/>
      <c r="ED219" s="119"/>
      <c r="EE219" s="119"/>
      <c r="EF219" s="119"/>
      <c r="EG219" s="119"/>
      <c r="EH219" s="119"/>
      <c r="EI219" s="120"/>
      <c r="EJ219" s="121"/>
      <c r="EK219" s="119"/>
      <c r="EL219" s="119"/>
      <c r="EM219" s="119"/>
      <c r="EN219" s="119"/>
      <c r="EO219" s="119"/>
      <c r="EP219" s="120"/>
      <c r="EQ219" s="121"/>
      <c r="ER219" s="119"/>
      <c r="ES219" s="119"/>
      <c r="ET219" s="119"/>
      <c r="EU219" s="119"/>
      <c r="EV219" s="119"/>
      <c r="EW219" s="120"/>
      <c r="EX219" s="121"/>
      <c r="EY219" s="119"/>
      <c r="EZ219" s="119"/>
      <c r="FA219" s="119"/>
      <c r="FB219" s="119"/>
      <c r="FC219" s="119"/>
      <c r="FD219" s="120"/>
      <c r="FE219" s="121"/>
      <c r="FF219" s="119"/>
      <c r="FG219" s="119"/>
      <c r="FH219" s="119"/>
      <c r="FI219" s="119"/>
      <c r="FJ219" s="119"/>
      <c r="FK219" s="120"/>
      <c r="FL219" s="121"/>
      <c r="FM219" s="119"/>
      <c r="FN219" s="119"/>
      <c r="FO219" s="119"/>
      <c r="FP219" s="119"/>
      <c r="FQ219" s="119"/>
      <c r="FR219" s="120"/>
      <c r="FS219" s="121"/>
      <c r="FT219" s="119"/>
      <c r="FU219" s="119"/>
      <c r="FV219" s="119"/>
      <c r="FW219" s="119"/>
      <c r="FX219" s="119"/>
      <c r="FY219" s="120"/>
      <c r="FZ219" s="121"/>
      <c r="GA219" s="119"/>
      <c r="GB219" s="119"/>
      <c r="GC219" s="119"/>
      <c r="GD219" s="119"/>
      <c r="GE219" s="119"/>
      <c r="GF219" s="120"/>
      <c r="GG219" s="121"/>
      <c r="GH219" s="119"/>
      <c r="GI219" s="119"/>
      <c r="GJ219" s="119"/>
      <c r="GK219" s="119"/>
      <c r="GL219" s="119"/>
      <c r="GM219" s="120"/>
      <c r="GN219" s="121"/>
      <c r="GO219" s="119"/>
      <c r="GP219" s="119"/>
      <c r="GQ219" s="119"/>
      <c r="GR219" s="119"/>
      <c r="GS219" s="119"/>
      <c r="GT219" s="120"/>
      <c r="GU219" s="121"/>
      <c r="GV219" s="119"/>
      <c r="GW219" s="119"/>
      <c r="GX219" s="119"/>
      <c r="GY219" s="119"/>
      <c r="GZ219" s="119"/>
      <c r="HA219" s="120"/>
      <c r="HB219" s="121"/>
      <c r="HC219" s="119"/>
      <c r="HD219" s="119"/>
      <c r="HE219" s="119"/>
      <c r="HF219" s="119"/>
      <c r="HG219" s="119"/>
      <c r="HH219" s="120"/>
      <c r="HI219" s="121"/>
      <c r="HJ219" s="119"/>
      <c r="HK219" s="119"/>
      <c r="HL219" s="119"/>
      <c r="HM219" s="119"/>
      <c r="HN219" s="119"/>
      <c r="HO219" s="120"/>
      <c r="HP219" s="121"/>
      <c r="HQ219" s="119"/>
      <c r="HR219" s="119"/>
      <c r="HS219" s="119"/>
      <c r="HT219" s="119"/>
      <c r="HU219" s="119"/>
      <c r="HV219" s="120"/>
      <c r="HW219" s="121"/>
      <c r="HX219" s="119"/>
      <c r="HY219" s="119"/>
      <c r="HZ219" s="119"/>
      <c r="IA219" s="119"/>
      <c r="IB219" s="119"/>
      <c r="IC219" s="120"/>
      <c r="ID219" s="121"/>
      <c r="IE219" s="119"/>
      <c r="IF219" s="119"/>
      <c r="IG219" s="119"/>
      <c r="IH219" s="119"/>
      <c r="II219" s="119"/>
      <c r="IJ219" s="120"/>
      <c r="IK219" s="121"/>
      <c r="IL219" s="119"/>
      <c r="IM219" s="119"/>
      <c r="IN219" s="119"/>
      <c r="IO219" s="119"/>
      <c r="IP219" s="119"/>
      <c r="IQ219" s="120"/>
      <c r="IR219" s="121"/>
      <c r="IS219" s="119"/>
      <c r="IT219" s="119"/>
      <c r="IU219" s="119"/>
      <c r="IV219" s="119"/>
      <c r="IW219" s="119"/>
      <c r="IX219" s="120"/>
      <c r="IY219" s="121"/>
      <c r="IZ219" s="119"/>
      <c r="JA219" s="119"/>
      <c r="JB219" s="119"/>
      <c r="JC219" s="119"/>
      <c r="JD219" s="119"/>
      <c r="JE219" s="119"/>
      <c r="JF219" s="119"/>
      <c r="JG219" s="119"/>
    </row>
    <row r="220" spans="1:267" s="7" customFormat="1" ht="15.75" customHeight="1" x14ac:dyDescent="0.25">
      <c r="A220" s="105"/>
      <c r="B220" s="32"/>
      <c r="C220" s="122"/>
      <c r="D220" s="123" t="s">
        <v>15</v>
      </c>
      <c r="E220" s="105"/>
      <c r="F220" s="105"/>
      <c r="G220" s="105"/>
      <c r="H220" s="37">
        <f>SUM(H180:H219)</f>
        <v>380.21999999999997</v>
      </c>
      <c r="I220" s="82">
        <f>SUM(I180:I219)</f>
        <v>338.40999999999991</v>
      </c>
      <c r="J220" s="36"/>
      <c r="K220" s="50"/>
      <c r="L220" s="50"/>
      <c r="M220" s="50"/>
      <c r="N220" s="50"/>
      <c r="O220" s="50"/>
    </row>
    <row r="221" spans="1:267" ht="15.75" customHeight="1" x14ac:dyDescent="0.25">
      <c r="A221" s="50"/>
      <c r="B221" s="106"/>
      <c r="C221" s="107"/>
      <c r="D221" s="50"/>
      <c r="E221" s="50"/>
      <c r="F221" s="50"/>
      <c r="G221" s="50"/>
      <c r="H221" s="108"/>
      <c r="I221" s="109"/>
      <c r="J221" s="50"/>
      <c r="K221" s="50"/>
      <c r="L221" s="50"/>
      <c r="M221" s="50"/>
      <c r="N221" s="50"/>
      <c r="O221" s="50"/>
    </row>
    <row r="222" spans="1:267" ht="15.75" customHeight="1" x14ac:dyDescent="0.25">
      <c r="A222" s="36"/>
      <c r="B222" s="32"/>
      <c r="C222" s="32"/>
      <c r="D222" s="105" t="s">
        <v>326</v>
      </c>
      <c r="E222" s="105"/>
      <c r="F222" s="105"/>
      <c r="G222" s="36">
        <f>SUM(G177,H220)</f>
        <v>2937.22</v>
      </c>
      <c r="H222" s="37">
        <f>SUM(H177,H220)</f>
        <v>3040.42</v>
      </c>
      <c r="I222" s="36">
        <f>SUM(I177,I220)</f>
        <v>2919.6299999999997</v>
      </c>
      <c r="J222" s="36"/>
      <c r="K222" s="50"/>
      <c r="L222" s="50"/>
      <c r="M222" s="328"/>
      <c r="N222" s="328"/>
      <c r="O222" s="328"/>
      <c r="P222" s="326"/>
      <c r="Q222" s="326"/>
      <c r="R222" s="326"/>
      <c r="S222" s="326"/>
    </row>
    <row r="223" spans="1:267" ht="15.75" customHeight="1" x14ac:dyDescent="0.25">
      <c r="A223" s="50"/>
      <c r="B223" s="106"/>
      <c r="C223" s="107"/>
      <c r="D223" s="50"/>
      <c r="E223" s="50"/>
      <c r="F223" s="50"/>
      <c r="G223" s="50"/>
      <c r="H223" s="108"/>
      <c r="I223" s="109"/>
      <c r="J223" s="50"/>
      <c r="K223" s="50"/>
      <c r="L223" s="50"/>
      <c r="M223" s="50"/>
      <c r="N223" s="50"/>
      <c r="O223" s="50"/>
    </row>
    <row r="224" spans="1:267" ht="15.75" customHeight="1" x14ac:dyDescent="0.25">
      <c r="A224" s="361" t="s">
        <v>327</v>
      </c>
      <c r="B224" s="18">
        <v>-1</v>
      </c>
      <c r="C224" s="124" t="s">
        <v>328</v>
      </c>
      <c r="D224" s="361" t="s">
        <v>329</v>
      </c>
      <c r="E224" s="356"/>
      <c r="F224" s="362"/>
      <c r="G224" s="342"/>
      <c r="H224" s="29">
        <v>60.06</v>
      </c>
      <c r="I224" s="30">
        <v>44.2</v>
      </c>
      <c r="J224" s="342">
        <v>-1</v>
      </c>
    </row>
    <row r="225" spans="1:21" ht="15.75" customHeight="1" x14ac:dyDescent="0.25">
      <c r="A225" s="361"/>
      <c r="B225" s="18">
        <v>-1</v>
      </c>
      <c r="C225" s="124" t="s">
        <v>330</v>
      </c>
      <c r="D225" s="361"/>
      <c r="E225" s="356"/>
      <c r="F225" s="362"/>
      <c r="G225" s="342"/>
      <c r="H225" s="29">
        <v>10.61</v>
      </c>
      <c r="I225" s="30">
        <v>6.6</v>
      </c>
      <c r="J225" s="342"/>
    </row>
    <row r="226" spans="1:21" ht="15.75" customHeight="1" x14ac:dyDescent="0.25">
      <c r="A226" s="361"/>
      <c r="B226" s="18">
        <v>-1</v>
      </c>
      <c r="C226" s="124" t="s">
        <v>331</v>
      </c>
      <c r="D226" s="361"/>
      <c r="E226" s="356"/>
      <c r="F226" s="362"/>
      <c r="G226" s="342"/>
      <c r="H226" s="29"/>
      <c r="I226" s="30">
        <v>11.38</v>
      </c>
      <c r="J226" s="342"/>
    </row>
    <row r="227" spans="1:21" ht="15.75" customHeight="1" x14ac:dyDescent="0.25">
      <c r="A227" s="361"/>
      <c r="B227" s="18">
        <v>0</v>
      </c>
      <c r="C227" s="124" t="s">
        <v>332</v>
      </c>
      <c r="D227" s="361"/>
      <c r="E227" s="356"/>
      <c r="F227" s="362"/>
      <c r="G227" s="342"/>
      <c r="H227" s="29">
        <v>62.79</v>
      </c>
      <c r="I227" s="30">
        <v>73.33</v>
      </c>
      <c r="J227" s="342">
        <v>0</v>
      </c>
      <c r="K227" s="325"/>
    </row>
    <row r="228" spans="1:21" ht="15.75" customHeight="1" x14ac:dyDescent="0.25">
      <c r="A228" s="361"/>
      <c r="B228" s="18">
        <v>0</v>
      </c>
      <c r="C228" s="124" t="s">
        <v>333</v>
      </c>
      <c r="D228" s="361"/>
      <c r="E228" s="356"/>
      <c r="F228" s="362"/>
      <c r="G228" s="342"/>
      <c r="H228" s="29">
        <v>74.760000000000005</v>
      </c>
      <c r="I228" s="30">
        <v>11.73</v>
      </c>
      <c r="J228" s="342"/>
    </row>
    <row r="229" spans="1:21" ht="15.75" customHeight="1" x14ac:dyDescent="0.25">
      <c r="A229" s="361"/>
      <c r="B229" s="18">
        <v>0</v>
      </c>
      <c r="C229" s="124" t="s">
        <v>334</v>
      </c>
      <c r="D229" s="361"/>
      <c r="E229" s="356"/>
      <c r="F229" s="362"/>
      <c r="G229" s="342"/>
      <c r="H229" s="29">
        <v>22.68</v>
      </c>
      <c r="I229" s="30">
        <v>9.8000000000000007</v>
      </c>
      <c r="J229" s="342"/>
    </row>
    <row r="230" spans="1:21" ht="15.75" customHeight="1" x14ac:dyDescent="0.25">
      <c r="A230" s="361"/>
      <c r="B230" s="18">
        <v>0</v>
      </c>
      <c r="C230" s="124" t="s">
        <v>276</v>
      </c>
      <c r="D230" s="361"/>
      <c r="E230" s="356"/>
      <c r="F230" s="362"/>
      <c r="G230" s="342"/>
      <c r="H230" s="29">
        <v>69.540000000000006</v>
      </c>
      <c r="I230" s="30">
        <v>51</v>
      </c>
      <c r="J230" s="342"/>
    </row>
    <row r="231" spans="1:21" ht="15.75" customHeight="1" x14ac:dyDescent="0.25">
      <c r="A231" s="361"/>
      <c r="B231" s="18">
        <v>0</v>
      </c>
      <c r="C231" s="124" t="s">
        <v>335</v>
      </c>
      <c r="D231" s="361"/>
      <c r="E231" s="356"/>
      <c r="F231" s="362"/>
      <c r="G231" s="342"/>
      <c r="H231" s="29">
        <v>5.83</v>
      </c>
      <c r="I231" s="30">
        <v>7.05</v>
      </c>
      <c r="J231" s="342"/>
    </row>
    <row r="232" spans="1:21" ht="15.75" customHeight="1" x14ac:dyDescent="0.25">
      <c r="A232" s="361"/>
      <c r="B232" s="18">
        <v>0</v>
      </c>
      <c r="C232" s="124" t="s">
        <v>336</v>
      </c>
      <c r="D232" s="361"/>
      <c r="E232" s="356"/>
      <c r="F232" s="362"/>
      <c r="G232" s="342"/>
      <c r="H232" s="29"/>
      <c r="I232" s="30">
        <v>42.12</v>
      </c>
      <c r="J232" s="342"/>
    </row>
    <row r="233" spans="1:21" ht="15.75" customHeight="1" x14ac:dyDescent="0.25">
      <c r="A233" s="361"/>
      <c r="B233" s="18">
        <v>0</v>
      </c>
      <c r="C233" s="124" t="s">
        <v>337</v>
      </c>
      <c r="D233" s="361"/>
      <c r="E233" s="356"/>
      <c r="F233" s="362"/>
      <c r="G233" s="342"/>
      <c r="H233" s="29"/>
      <c r="I233" s="30">
        <v>28.02</v>
      </c>
      <c r="J233" s="342"/>
    </row>
    <row r="234" spans="1:21" ht="15.75" customHeight="1" x14ac:dyDescent="0.25">
      <c r="A234" s="361"/>
      <c r="B234" s="346">
        <v>1</v>
      </c>
      <c r="C234" s="124" t="s">
        <v>338</v>
      </c>
      <c r="D234" s="361"/>
      <c r="E234" s="356"/>
      <c r="F234" s="362"/>
      <c r="G234" s="342"/>
      <c r="H234" s="29">
        <v>136.74</v>
      </c>
      <c r="I234" s="30">
        <v>62.26</v>
      </c>
      <c r="J234" s="342">
        <v>1</v>
      </c>
    </row>
    <row r="235" spans="1:21" ht="15.75" customHeight="1" x14ac:dyDescent="0.25">
      <c r="A235" s="361"/>
      <c r="B235" s="346"/>
      <c r="C235" s="124" t="s">
        <v>339</v>
      </c>
      <c r="D235" s="361"/>
      <c r="E235" s="356"/>
      <c r="F235" s="362"/>
      <c r="G235" s="342"/>
      <c r="H235" s="29">
        <v>7.89</v>
      </c>
      <c r="I235" s="30">
        <v>8.0299999999999994</v>
      </c>
      <c r="J235" s="342"/>
    </row>
    <row r="236" spans="1:21" ht="15.75" customHeight="1" x14ac:dyDescent="0.25">
      <c r="A236" s="361"/>
      <c r="B236" s="346"/>
      <c r="C236" s="124" t="s">
        <v>515</v>
      </c>
      <c r="D236" s="361"/>
      <c r="E236" s="356"/>
      <c r="F236" s="362"/>
      <c r="G236" s="342"/>
      <c r="H236" s="333"/>
      <c r="I236" s="30">
        <v>3.45</v>
      </c>
      <c r="J236" s="342"/>
    </row>
    <row r="237" spans="1:21" ht="15.75" customHeight="1" x14ac:dyDescent="0.25">
      <c r="A237" s="361"/>
      <c r="B237" s="346"/>
      <c r="C237" s="124" t="s">
        <v>340</v>
      </c>
      <c r="D237" s="361"/>
      <c r="E237" s="356"/>
      <c r="F237" s="362"/>
      <c r="G237" s="342"/>
      <c r="H237" s="29">
        <v>9.3000000000000007</v>
      </c>
      <c r="I237" s="30">
        <v>9.0500000000000007</v>
      </c>
      <c r="J237" s="342"/>
    </row>
    <row r="238" spans="1:21" ht="15.75" customHeight="1" x14ac:dyDescent="0.25">
      <c r="A238" s="361"/>
      <c r="B238" s="346"/>
      <c r="C238" s="124" t="s">
        <v>341</v>
      </c>
      <c r="D238" s="361"/>
      <c r="E238" s="356"/>
      <c r="F238" s="362"/>
      <c r="G238" s="342"/>
      <c r="H238" s="29">
        <v>5.41</v>
      </c>
      <c r="I238" s="30">
        <v>51.28</v>
      </c>
      <c r="J238" s="342"/>
      <c r="Q238" s="50"/>
      <c r="R238" s="50"/>
      <c r="S238" s="50"/>
      <c r="T238" s="50"/>
      <c r="U238" s="50"/>
    </row>
    <row r="239" spans="1:21" ht="15.75" customHeight="1" x14ac:dyDescent="0.25">
      <c r="A239" s="361"/>
      <c r="B239" s="346">
        <v>2</v>
      </c>
      <c r="C239" s="124" t="s">
        <v>342</v>
      </c>
      <c r="D239" s="361"/>
      <c r="E239" s="356"/>
      <c r="F239" s="362"/>
      <c r="G239" s="342"/>
      <c r="H239" s="29">
        <v>15.54</v>
      </c>
      <c r="I239" s="30">
        <v>14.19</v>
      </c>
      <c r="J239" s="342">
        <v>2</v>
      </c>
      <c r="Q239" s="50"/>
      <c r="R239" s="50"/>
      <c r="S239" s="50"/>
      <c r="T239" s="50"/>
      <c r="U239" s="50"/>
    </row>
    <row r="240" spans="1:21" ht="15.75" customHeight="1" x14ac:dyDescent="0.25">
      <c r="A240" s="361"/>
      <c r="B240" s="346"/>
      <c r="C240" s="124" t="s">
        <v>343</v>
      </c>
      <c r="D240" s="361"/>
      <c r="E240" s="356"/>
      <c r="F240" s="362"/>
      <c r="G240" s="342"/>
      <c r="H240" s="29"/>
      <c r="I240" s="30">
        <v>3.29</v>
      </c>
      <c r="J240" s="342"/>
      <c r="Q240" s="50"/>
      <c r="R240" s="50"/>
      <c r="S240" s="50"/>
      <c r="T240" s="50"/>
      <c r="U240" s="50"/>
    </row>
    <row r="241" spans="1:21" ht="15.75" customHeight="1" x14ac:dyDescent="0.25">
      <c r="A241" s="361"/>
      <c r="B241" s="346"/>
      <c r="C241" s="124" t="s">
        <v>344</v>
      </c>
      <c r="D241" s="361"/>
      <c r="E241" s="356"/>
      <c r="F241" s="362"/>
      <c r="G241" s="342"/>
      <c r="H241" s="29"/>
      <c r="I241" s="30">
        <v>14.31</v>
      </c>
      <c r="J241" s="342"/>
      <c r="Q241"/>
      <c r="R241" s="50"/>
      <c r="S241" s="50"/>
      <c r="T241" s="50"/>
      <c r="U241" s="50"/>
    </row>
    <row r="242" spans="1:21" ht="15.75" customHeight="1" x14ac:dyDescent="0.25">
      <c r="A242" s="361"/>
      <c r="B242" s="346"/>
      <c r="C242" s="124" t="s">
        <v>155</v>
      </c>
      <c r="D242" s="361"/>
      <c r="E242" s="356"/>
      <c r="F242" s="362"/>
      <c r="G242" s="342"/>
      <c r="H242" s="29"/>
      <c r="I242" s="30">
        <v>32.729999999999997</v>
      </c>
      <c r="J242" s="342"/>
      <c r="Q242" s="50"/>
      <c r="R242" s="50"/>
      <c r="S242" s="50"/>
      <c r="T242" s="50"/>
      <c r="U242" s="50"/>
    </row>
    <row r="243" spans="1:21" ht="15.75" customHeight="1" x14ac:dyDescent="0.25">
      <c r="A243" s="361"/>
      <c r="B243" s="346"/>
      <c r="C243" s="124" t="s">
        <v>259</v>
      </c>
      <c r="D243" s="361"/>
      <c r="E243" s="356"/>
      <c r="F243" s="362"/>
      <c r="G243" s="342"/>
      <c r="H243" s="29">
        <v>60.35</v>
      </c>
      <c r="I243" s="30">
        <v>15.31</v>
      </c>
      <c r="J243" s="342"/>
      <c r="Q243" s="50"/>
      <c r="R243" s="50"/>
      <c r="S243" s="50"/>
      <c r="T243" s="50"/>
      <c r="U243" s="50"/>
    </row>
    <row r="244" spans="1:21" ht="15.75" customHeight="1" x14ac:dyDescent="0.25">
      <c r="A244" s="125"/>
      <c r="B244" s="18"/>
      <c r="C244" s="126"/>
      <c r="D244" s="127" t="s">
        <v>15</v>
      </c>
      <c r="E244" s="128"/>
      <c r="F244" s="128"/>
      <c r="G244" s="129">
        <f>PRODUCT(G222,0.25)</f>
        <v>734.30499999999995</v>
      </c>
      <c r="H244" s="130">
        <f>SUM(H224:H243)</f>
        <v>541.50000000000011</v>
      </c>
      <c r="I244" s="131">
        <f>SUM(I224:I243)</f>
        <v>499.13</v>
      </c>
      <c r="J244" s="20"/>
      <c r="Q244" s="50"/>
      <c r="R244" s="50"/>
      <c r="S244" s="50"/>
      <c r="T244" s="50"/>
      <c r="U244" s="50"/>
    </row>
    <row r="245" spans="1:21" ht="15.75" customHeight="1" x14ac:dyDescent="0.25">
      <c r="A245" s="125" t="s">
        <v>345</v>
      </c>
      <c r="B245" s="132"/>
      <c r="C245" s="126"/>
      <c r="D245" s="133" t="s">
        <v>346</v>
      </c>
      <c r="E245" s="134"/>
      <c r="F245" s="134"/>
      <c r="G245" s="134"/>
      <c r="H245" s="135"/>
      <c r="I245" s="136"/>
      <c r="J245" s="137"/>
      <c r="Q245" s="50"/>
      <c r="R245" s="50"/>
      <c r="S245" s="50"/>
      <c r="T245" s="50"/>
      <c r="U245" s="50"/>
    </row>
    <row r="246" spans="1:21" ht="15.75" customHeight="1" x14ac:dyDescent="0.25">
      <c r="A246" s="363"/>
      <c r="B246" s="18">
        <v>-1</v>
      </c>
      <c r="C246" s="126" t="s">
        <v>347</v>
      </c>
      <c r="D246" s="363" t="s">
        <v>348</v>
      </c>
      <c r="E246" s="356"/>
      <c r="F246" s="362"/>
      <c r="G246" s="364"/>
      <c r="H246" s="29">
        <v>26.88</v>
      </c>
      <c r="I246" s="30">
        <v>26.93</v>
      </c>
      <c r="J246" s="20">
        <v>-1</v>
      </c>
      <c r="Q246" s="50"/>
      <c r="R246" s="50"/>
      <c r="S246" s="50"/>
      <c r="T246" s="50"/>
      <c r="U246" s="50"/>
    </row>
    <row r="247" spans="1:21" ht="15.75" customHeight="1" x14ac:dyDescent="0.25">
      <c r="A247" s="363"/>
      <c r="B247" s="18">
        <v>0</v>
      </c>
      <c r="C247" s="126" t="s">
        <v>349</v>
      </c>
      <c r="D247" s="363"/>
      <c r="E247" s="356"/>
      <c r="F247" s="362"/>
      <c r="G247" s="364"/>
      <c r="H247" s="29">
        <v>26.88</v>
      </c>
      <c r="I247" s="30">
        <v>26.93</v>
      </c>
      <c r="J247" s="20">
        <v>0</v>
      </c>
      <c r="K247" s="50"/>
      <c r="L247" s="50"/>
      <c r="M247" s="50"/>
      <c r="N247" s="50"/>
      <c r="O247" s="50"/>
      <c r="Q247" s="50"/>
      <c r="R247" s="50"/>
      <c r="S247" s="50"/>
      <c r="T247" s="50"/>
      <c r="U247" s="50"/>
    </row>
    <row r="248" spans="1:21" ht="15.75" customHeight="1" x14ac:dyDescent="0.25">
      <c r="A248" s="363"/>
      <c r="B248" s="18">
        <v>1</v>
      </c>
      <c r="C248" s="126" t="s">
        <v>350</v>
      </c>
      <c r="D248" s="363"/>
      <c r="E248" s="356"/>
      <c r="F248" s="362"/>
      <c r="G248" s="364"/>
      <c r="H248" s="29">
        <v>26.88</v>
      </c>
      <c r="I248" s="30">
        <v>26.93</v>
      </c>
      <c r="J248" s="20">
        <v>1</v>
      </c>
      <c r="K248" s="50"/>
      <c r="L248" s="50"/>
      <c r="M248" s="50"/>
      <c r="N248" s="50"/>
      <c r="O248" s="50"/>
      <c r="Q248" s="50"/>
      <c r="R248" s="50"/>
      <c r="S248" s="50"/>
      <c r="T248" s="50"/>
      <c r="U248" s="50"/>
    </row>
    <row r="249" spans="1:21" ht="15.75" customHeight="1" x14ac:dyDescent="0.25">
      <c r="A249" s="363"/>
      <c r="B249" s="18">
        <v>2</v>
      </c>
      <c r="C249" s="126" t="s">
        <v>257</v>
      </c>
      <c r="D249" s="363"/>
      <c r="E249" s="356"/>
      <c r="F249" s="362"/>
      <c r="G249" s="364"/>
      <c r="H249" s="29">
        <v>26.88</v>
      </c>
      <c r="I249" s="30">
        <v>26.93</v>
      </c>
      <c r="J249" s="20">
        <v>2</v>
      </c>
      <c r="Q249" s="50"/>
      <c r="R249" s="50"/>
      <c r="S249" s="146"/>
      <c r="T249" s="50"/>
      <c r="U249" s="50"/>
    </row>
    <row r="250" spans="1:21" ht="15.75" customHeight="1" x14ac:dyDescent="0.25">
      <c r="A250" s="363"/>
      <c r="B250" s="18">
        <v>-1</v>
      </c>
      <c r="C250" s="126" t="s">
        <v>351</v>
      </c>
      <c r="D250" s="363" t="s">
        <v>352</v>
      </c>
      <c r="E250" s="356"/>
      <c r="F250" s="362"/>
      <c r="G250" s="364"/>
      <c r="H250" s="29">
        <v>20.350000000000001</v>
      </c>
      <c r="I250" s="30">
        <v>20.14</v>
      </c>
      <c r="J250" s="20">
        <v>-1</v>
      </c>
      <c r="Q250" s="50"/>
      <c r="R250" s="50"/>
      <c r="S250" s="50"/>
      <c r="T250" s="50"/>
      <c r="U250" s="50"/>
    </row>
    <row r="251" spans="1:21" ht="15.75" customHeight="1" x14ac:dyDescent="0.25">
      <c r="A251" s="363"/>
      <c r="B251" s="18">
        <v>0</v>
      </c>
      <c r="C251" s="126" t="s">
        <v>353</v>
      </c>
      <c r="D251" s="363"/>
      <c r="E251" s="356"/>
      <c r="F251" s="362"/>
      <c r="G251" s="364"/>
      <c r="H251" s="29">
        <v>25.32</v>
      </c>
      <c r="I251" s="30">
        <v>20.14</v>
      </c>
      <c r="J251" s="20">
        <v>0</v>
      </c>
    </row>
    <row r="252" spans="1:21" ht="15.75" customHeight="1" x14ac:dyDescent="0.25">
      <c r="A252" s="363"/>
      <c r="B252" s="18">
        <v>1</v>
      </c>
      <c r="C252" s="126" t="s">
        <v>354</v>
      </c>
      <c r="D252" s="363"/>
      <c r="E252" s="356"/>
      <c r="F252" s="362"/>
      <c r="G252" s="364"/>
      <c r="H252" s="29">
        <v>20.350000000000001</v>
      </c>
      <c r="I252" s="50">
        <v>20.14</v>
      </c>
      <c r="J252" s="20">
        <v>1</v>
      </c>
    </row>
    <row r="253" spans="1:21" ht="15.75" customHeight="1" x14ac:dyDescent="0.25">
      <c r="A253" s="363"/>
      <c r="B253" s="18"/>
      <c r="C253" s="126"/>
      <c r="D253" s="363"/>
      <c r="E253" s="356"/>
      <c r="F253" s="362"/>
      <c r="G253" s="364"/>
      <c r="H253" s="29">
        <v>29.1</v>
      </c>
      <c r="I253" s="30"/>
      <c r="J253" s="20">
        <v>2</v>
      </c>
    </row>
    <row r="254" spans="1:21" ht="15.75" customHeight="1" x14ac:dyDescent="0.25">
      <c r="A254" s="125"/>
      <c r="B254" s="18">
        <v>-1</v>
      </c>
      <c r="C254" s="126" t="s">
        <v>355</v>
      </c>
      <c r="D254" s="365" t="s">
        <v>356</v>
      </c>
      <c r="E254" s="14"/>
      <c r="F254" s="15"/>
      <c r="G254" s="12"/>
      <c r="H254" s="29"/>
      <c r="I254" s="30">
        <v>28.8</v>
      </c>
      <c r="J254" s="20"/>
    </row>
    <row r="255" spans="1:21" ht="15.75" customHeight="1" x14ac:dyDescent="0.25">
      <c r="A255" s="366"/>
      <c r="B255" s="18">
        <v>0</v>
      </c>
      <c r="C255" s="138" t="s">
        <v>357</v>
      </c>
      <c r="D255" s="365"/>
      <c r="E255" s="367"/>
      <c r="F255" s="368"/>
      <c r="G255" s="369"/>
      <c r="H255" s="29">
        <v>21.1</v>
      </c>
      <c r="I255" s="30">
        <v>41.31</v>
      </c>
      <c r="J255" s="20">
        <v>0</v>
      </c>
    </row>
    <row r="256" spans="1:21" ht="15.75" customHeight="1" x14ac:dyDescent="0.25">
      <c r="A256" s="366"/>
      <c r="B256" s="18">
        <v>1</v>
      </c>
      <c r="C256" s="139" t="s">
        <v>358</v>
      </c>
      <c r="D256" s="365"/>
      <c r="E256" s="367"/>
      <c r="F256" s="368"/>
      <c r="G256" s="369"/>
      <c r="H256" s="29">
        <v>21.1</v>
      </c>
      <c r="I256" s="30">
        <v>41.38</v>
      </c>
      <c r="J256" s="20">
        <v>1</v>
      </c>
    </row>
    <row r="257" spans="1:15" ht="15.75" customHeight="1" x14ac:dyDescent="0.25">
      <c r="A257" s="140"/>
      <c r="B257">
        <v>2</v>
      </c>
      <c r="C257" s="126" t="s">
        <v>315</v>
      </c>
      <c r="D257" s="365"/>
      <c r="E257" s="141"/>
      <c r="F257" s="142"/>
      <c r="G257" s="143"/>
      <c r="H257" s="29">
        <v>21.1</v>
      </c>
      <c r="I257" s="30">
        <v>41.38</v>
      </c>
      <c r="J257" s="20">
        <v>-1</v>
      </c>
    </row>
    <row r="258" spans="1:15" ht="26.45" customHeight="1" x14ac:dyDescent="0.25">
      <c r="A258" s="50"/>
      <c r="B258" s="106"/>
      <c r="C258" s="107"/>
      <c r="D258" s="144" t="s">
        <v>359</v>
      </c>
      <c r="E258" s="50"/>
      <c r="F258" s="50"/>
      <c r="G258" s="50"/>
      <c r="H258" s="130">
        <f>SUM(H247:H249,H251:H253,H256:H257)</f>
        <v>197.60999999999999</v>
      </c>
      <c r="I258" s="131">
        <f>SUM(I247:I249,I251:I253,I256:I257)</f>
        <v>203.82999999999998</v>
      </c>
      <c r="J258" s="50"/>
    </row>
    <row r="259" spans="1:15" ht="15.75" customHeight="1" x14ac:dyDescent="0.25">
      <c r="A259" s="105"/>
      <c r="B259" s="32"/>
      <c r="C259" s="122"/>
      <c r="D259" s="123" t="s">
        <v>15</v>
      </c>
      <c r="E259" s="105"/>
      <c r="F259" s="105"/>
      <c r="G259" s="145">
        <f>SUM(G224:G244)</f>
        <v>734.30499999999995</v>
      </c>
      <c r="H259" s="37">
        <f>SUM(H244,H258)</f>
        <v>739.11000000000013</v>
      </c>
      <c r="I259" s="36">
        <f>SUM(I244,I258)</f>
        <v>702.96</v>
      </c>
      <c r="J259" s="36"/>
    </row>
    <row r="260" spans="1:15" ht="15.75" customHeight="1" x14ac:dyDescent="0.25">
      <c r="A260" s="50"/>
      <c r="B260" s="106"/>
      <c r="C260" s="107"/>
      <c r="D260" s="50"/>
      <c r="E260" s="50"/>
      <c r="F260" s="50"/>
      <c r="G260" s="50"/>
      <c r="H260" s="108"/>
      <c r="I260" s="109"/>
      <c r="J260" s="50"/>
    </row>
    <row r="261" spans="1:15" ht="15.75" customHeight="1" x14ac:dyDescent="0.25">
      <c r="A261" s="147" t="s">
        <v>360</v>
      </c>
      <c r="B261" s="148"/>
      <c r="C261" s="149"/>
      <c r="D261" s="147"/>
      <c r="E261" s="150">
        <f>SUM(E174,E164,E139,E110,E96,E76,E49,E30,E9)</f>
        <v>90</v>
      </c>
      <c r="F261" s="151">
        <f>SUM(F174,F164,F139,F110,F96,F76,F49,F30,F9)</f>
        <v>137</v>
      </c>
      <c r="G261" s="152">
        <f>SUM(G259,G222)</f>
        <v>3671.5249999999996</v>
      </c>
      <c r="H261" s="153">
        <f>SUM(H259,H222)</f>
        <v>3779.53</v>
      </c>
      <c r="I261" s="154">
        <f>SUM(I259,I222)</f>
        <v>3622.5899999999997</v>
      </c>
      <c r="J261" s="154"/>
    </row>
    <row r="262" spans="1:15" s="7" customFormat="1" ht="15.75" customHeight="1" x14ac:dyDescent="0.25">
      <c r="B262" s="155"/>
      <c r="C262" s="155"/>
      <c r="D262" s="370" t="s">
        <v>361</v>
      </c>
      <c r="E262" s="370"/>
      <c r="F262" s="370"/>
      <c r="G262" s="370"/>
      <c r="H262" s="370"/>
      <c r="I262" s="156"/>
      <c r="K262" s="50"/>
      <c r="L262" s="50"/>
      <c r="M262" s="50"/>
      <c r="N262" s="50"/>
      <c r="O262" s="50"/>
    </row>
    <row r="263" spans="1:15" ht="15.75" customHeight="1" x14ac:dyDescent="0.25">
      <c r="A263" s="157" t="s">
        <v>226</v>
      </c>
      <c r="B263" s="158"/>
      <c r="C263" s="159"/>
      <c r="D263" s="371" t="s">
        <v>362</v>
      </c>
      <c r="E263" s="371"/>
      <c r="F263" s="371"/>
      <c r="G263" s="371"/>
      <c r="H263" s="371"/>
      <c r="I263" s="161"/>
      <c r="J263" s="160"/>
      <c r="K263" s="50"/>
      <c r="L263" s="50"/>
      <c r="M263" s="50"/>
      <c r="N263" s="50"/>
      <c r="O263" s="50"/>
    </row>
    <row r="264" spans="1:15" ht="15.75" customHeight="1" x14ac:dyDescent="0.25">
      <c r="A264" s="20">
        <v>1</v>
      </c>
      <c r="B264" s="18">
        <v>1</v>
      </c>
      <c r="C264" s="18" t="s">
        <v>363</v>
      </c>
      <c r="D264" s="20" t="s">
        <v>364</v>
      </c>
      <c r="E264" s="27">
        <v>1</v>
      </c>
      <c r="F264" s="28">
        <v>1</v>
      </c>
      <c r="G264" s="20">
        <v>24</v>
      </c>
      <c r="H264" s="29">
        <v>25.43</v>
      </c>
      <c r="I264" s="30">
        <v>25.16</v>
      </c>
      <c r="J264" s="20">
        <v>1</v>
      </c>
      <c r="K264" s="50"/>
      <c r="L264" s="50"/>
      <c r="M264" s="50"/>
      <c r="N264" s="50"/>
      <c r="O264" s="50"/>
    </row>
    <row r="265" spans="1:15" ht="15.75" customHeight="1" x14ac:dyDescent="0.25">
      <c r="A265" s="20">
        <v>2</v>
      </c>
      <c r="B265" s="162">
        <v>1</v>
      </c>
      <c r="C265" s="18" t="s">
        <v>365</v>
      </c>
      <c r="D265" s="20" t="s">
        <v>366</v>
      </c>
      <c r="E265" s="27">
        <v>1</v>
      </c>
      <c r="F265" s="28">
        <v>1</v>
      </c>
      <c r="G265" s="20">
        <v>18</v>
      </c>
      <c r="H265" s="29">
        <v>18</v>
      </c>
      <c r="I265" s="30">
        <v>18.23</v>
      </c>
      <c r="J265" s="113">
        <v>1</v>
      </c>
    </row>
    <row r="266" spans="1:15" ht="15.75" customHeight="1" x14ac:dyDescent="0.25">
      <c r="A266" s="20">
        <v>3</v>
      </c>
      <c r="B266" s="18">
        <v>2</v>
      </c>
      <c r="C266" s="18" t="s">
        <v>367</v>
      </c>
      <c r="D266" s="20" t="s">
        <v>368</v>
      </c>
      <c r="E266" s="27">
        <v>1</v>
      </c>
      <c r="F266" s="28">
        <v>1</v>
      </c>
      <c r="G266" s="20">
        <v>16</v>
      </c>
      <c r="H266" s="29">
        <v>15</v>
      </c>
      <c r="I266" s="30">
        <v>14.44</v>
      </c>
      <c r="J266" s="20">
        <v>2</v>
      </c>
    </row>
    <row r="267" spans="1:15" ht="15.75" customHeight="1" x14ac:dyDescent="0.25">
      <c r="A267" s="20">
        <v>4</v>
      </c>
      <c r="B267" s="18">
        <v>2</v>
      </c>
      <c r="C267" s="18" t="s">
        <v>369</v>
      </c>
      <c r="D267" s="20" t="s">
        <v>368</v>
      </c>
      <c r="E267" s="27">
        <v>1</v>
      </c>
      <c r="F267" s="28">
        <v>1</v>
      </c>
      <c r="G267" s="20">
        <v>16</v>
      </c>
      <c r="H267" s="29">
        <v>14</v>
      </c>
      <c r="I267" s="30">
        <v>14.67</v>
      </c>
      <c r="J267" s="20">
        <v>2</v>
      </c>
    </row>
    <row r="268" spans="1:15" ht="15.75" customHeight="1" x14ac:dyDescent="0.25">
      <c r="A268" s="20">
        <v>5</v>
      </c>
      <c r="B268" s="18">
        <v>2</v>
      </c>
      <c r="C268" s="18" t="s">
        <v>370</v>
      </c>
      <c r="D268" s="20" t="s">
        <v>371</v>
      </c>
      <c r="E268" s="27">
        <v>1</v>
      </c>
      <c r="F268" s="28">
        <v>1</v>
      </c>
      <c r="G268" s="20">
        <v>16</v>
      </c>
      <c r="H268" s="29">
        <v>14.32</v>
      </c>
      <c r="I268" s="30">
        <v>14.41</v>
      </c>
      <c r="J268" s="20">
        <v>2</v>
      </c>
    </row>
    <row r="269" spans="1:15" s="163" customFormat="1" ht="15.75" customHeight="1" x14ac:dyDescent="0.25">
      <c r="A269" s="31" t="s">
        <v>15</v>
      </c>
      <c r="B269" s="32"/>
      <c r="C269" s="33"/>
      <c r="D269" s="31"/>
      <c r="E269" s="34">
        <f>SUM(E264:E268)</f>
        <v>5</v>
      </c>
      <c r="F269" s="35">
        <f>SUM(F264:F268)</f>
        <v>5</v>
      </c>
      <c r="G269" s="36">
        <f>SUM(G264:G268)</f>
        <v>90</v>
      </c>
      <c r="H269" s="37">
        <f>SUM(H264:H268)</f>
        <v>86.75</v>
      </c>
      <c r="I269" s="36">
        <f>SUM(I264:I268)</f>
        <v>86.91</v>
      </c>
      <c r="J269" s="36"/>
      <c r="K269" s="7"/>
      <c r="L269" s="7"/>
      <c r="M269" s="7"/>
      <c r="N269" s="7"/>
      <c r="O269" s="7"/>
    </row>
    <row r="270" spans="1:15" s="7" customFormat="1" ht="15.75" customHeight="1" x14ac:dyDescent="0.25">
      <c r="A270" s="164" t="s">
        <v>372</v>
      </c>
      <c r="B270" s="165"/>
      <c r="C270" s="166"/>
      <c r="D270" s="372" t="s">
        <v>373</v>
      </c>
      <c r="E270" s="372"/>
      <c r="F270" s="372"/>
      <c r="G270" s="372"/>
      <c r="H270" s="372"/>
      <c r="I270" s="168"/>
      <c r="J270" s="167"/>
    </row>
    <row r="271" spans="1:15" ht="15.75" customHeight="1" x14ac:dyDescent="0.25">
      <c r="A271" s="20">
        <v>1</v>
      </c>
      <c r="B271" s="18">
        <v>1</v>
      </c>
      <c r="C271" s="18" t="s">
        <v>374</v>
      </c>
      <c r="D271" s="20" t="s">
        <v>375</v>
      </c>
      <c r="E271" s="27">
        <v>1</v>
      </c>
      <c r="F271" s="28">
        <v>1</v>
      </c>
      <c r="G271" s="20">
        <v>16</v>
      </c>
      <c r="H271" s="29">
        <v>16</v>
      </c>
      <c r="I271" s="30">
        <v>16.52</v>
      </c>
      <c r="J271" s="20">
        <v>1</v>
      </c>
    </row>
    <row r="272" spans="1:15" ht="15.75" customHeight="1" x14ac:dyDescent="0.25">
      <c r="A272" s="20">
        <v>2</v>
      </c>
      <c r="B272" s="18">
        <v>1</v>
      </c>
      <c r="C272" s="18" t="s">
        <v>376</v>
      </c>
      <c r="D272" s="20" t="s">
        <v>377</v>
      </c>
      <c r="E272" s="27">
        <v>1</v>
      </c>
      <c r="F272" s="28">
        <v>1</v>
      </c>
      <c r="G272" s="20">
        <v>12</v>
      </c>
      <c r="H272" s="29">
        <v>12.04</v>
      </c>
      <c r="I272" s="30">
        <v>12.62</v>
      </c>
      <c r="J272" s="20">
        <v>1</v>
      </c>
    </row>
    <row r="273" spans="1:11" ht="15.75" customHeight="1" x14ac:dyDescent="0.25">
      <c r="A273" s="20">
        <v>3</v>
      </c>
      <c r="B273" s="18">
        <v>1</v>
      </c>
      <c r="C273" s="18" t="s">
        <v>378</v>
      </c>
      <c r="D273" s="20" t="s">
        <v>377</v>
      </c>
      <c r="E273" s="27">
        <v>1</v>
      </c>
      <c r="F273" s="28">
        <v>1</v>
      </c>
      <c r="G273" s="20">
        <v>12</v>
      </c>
      <c r="H273" s="29">
        <v>12</v>
      </c>
      <c r="I273" s="30">
        <v>11.75</v>
      </c>
      <c r="J273" s="20">
        <v>1</v>
      </c>
    </row>
    <row r="274" spans="1:11" ht="15.75" customHeight="1" x14ac:dyDescent="0.25">
      <c r="A274" s="20">
        <v>4</v>
      </c>
      <c r="B274" s="18">
        <v>1</v>
      </c>
      <c r="C274" s="18" t="s">
        <v>379</v>
      </c>
      <c r="D274" s="20" t="s">
        <v>377</v>
      </c>
      <c r="E274" s="27">
        <v>1</v>
      </c>
      <c r="F274" s="28">
        <v>1</v>
      </c>
      <c r="G274" s="20">
        <v>12</v>
      </c>
      <c r="H274" s="29">
        <v>12</v>
      </c>
      <c r="I274" s="30">
        <v>11.78</v>
      </c>
      <c r="J274" s="20">
        <v>1</v>
      </c>
    </row>
    <row r="275" spans="1:11" ht="25.35" customHeight="1" x14ac:dyDescent="0.25">
      <c r="A275" s="44">
        <v>5</v>
      </c>
      <c r="B275" s="18">
        <v>1</v>
      </c>
      <c r="C275" s="45" t="s">
        <v>380</v>
      </c>
      <c r="D275" s="44" t="s">
        <v>381</v>
      </c>
      <c r="E275" s="27">
        <v>1</v>
      </c>
      <c r="F275" s="28">
        <v>1</v>
      </c>
      <c r="G275" s="20">
        <v>12</v>
      </c>
      <c r="H275" s="29">
        <v>12</v>
      </c>
      <c r="I275" s="30">
        <v>11.71</v>
      </c>
      <c r="J275" s="20">
        <v>1</v>
      </c>
    </row>
    <row r="276" spans="1:11" ht="15.75" customHeight="1" x14ac:dyDescent="0.25">
      <c r="A276" s="20">
        <v>6</v>
      </c>
      <c r="B276" s="18">
        <v>1</v>
      </c>
      <c r="C276" s="18" t="s">
        <v>382</v>
      </c>
      <c r="D276" s="20" t="s">
        <v>383</v>
      </c>
      <c r="E276" s="27">
        <v>1</v>
      </c>
      <c r="F276" s="28">
        <v>1</v>
      </c>
      <c r="G276" s="20">
        <v>6</v>
      </c>
      <c r="H276" s="29">
        <v>6.68</v>
      </c>
      <c r="I276" s="30">
        <v>6.22</v>
      </c>
      <c r="J276" s="20">
        <v>1</v>
      </c>
    </row>
    <row r="277" spans="1:11" ht="15.75" customHeight="1" x14ac:dyDescent="0.25">
      <c r="A277" s="31" t="s">
        <v>15</v>
      </c>
      <c r="B277" s="32"/>
      <c r="C277" s="33"/>
      <c r="D277" s="31"/>
      <c r="E277" s="34">
        <f>SUM(E271:E276)</f>
        <v>6</v>
      </c>
      <c r="F277" s="35">
        <f>SUM(F271:F276)</f>
        <v>6</v>
      </c>
      <c r="G277" s="36">
        <f>SUM(G271:G276)</f>
        <v>70</v>
      </c>
      <c r="H277" s="37">
        <f>SUM(H271:H276)</f>
        <v>70.72</v>
      </c>
      <c r="I277" s="36">
        <f>SUM(I271:I276)</f>
        <v>70.599999999999994</v>
      </c>
      <c r="J277" s="36"/>
    </row>
    <row r="278" spans="1:11" ht="25.35" customHeight="1" x14ac:dyDescent="0.25">
      <c r="A278" s="169" t="s">
        <v>384</v>
      </c>
      <c r="B278" s="170"/>
      <c r="C278" s="171"/>
      <c r="D278" s="373" t="s">
        <v>385</v>
      </c>
      <c r="E278" s="373"/>
      <c r="F278" s="373"/>
      <c r="G278" s="373"/>
      <c r="H278" s="373"/>
      <c r="I278" s="173"/>
      <c r="J278" s="172"/>
    </row>
    <row r="279" spans="1:11" ht="25.35" customHeight="1" x14ac:dyDescent="0.25">
      <c r="A279" s="20">
        <v>1</v>
      </c>
      <c r="B279" s="18">
        <v>2</v>
      </c>
      <c r="C279" s="18" t="s">
        <v>386</v>
      </c>
      <c r="D279" s="20" t="s">
        <v>36</v>
      </c>
      <c r="E279" s="27"/>
      <c r="F279" s="28">
        <v>1</v>
      </c>
      <c r="G279" s="20">
        <v>48</v>
      </c>
      <c r="H279" s="29">
        <v>39.43</v>
      </c>
      <c r="I279" s="30">
        <v>38.58</v>
      </c>
      <c r="J279" s="20">
        <v>2</v>
      </c>
    </row>
    <row r="280" spans="1:11" ht="15.75" customHeight="1" x14ac:dyDescent="0.25">
      <c r="A280" s="20">
        <v>2</v>
      </c>
      <c r="B280" s="18">
        <v>-1</v>
      </c>
      <c r="C280" s="18" t="s">
        <v>387</v>
      </c>
      <c r="D280" s="20" t="s">
        <v>388</v>
      </c>
      <c r="E280" s="27"/>
      <c r="F280" s="28">
        <v>1</v>
      </c>
      <c r="G280" s="20">
        <v>80</v>
      </c>
      <c r="H280" s="29">
        <v>80.680000000000007</v>
      </c>
      <c r="I280" s="30">
        <v>78.61</v>
      </c>
      <c r="J280" s="20">
        <v>-1</v>
      </c>
      <c r="K280" s="325"/>
    </row>
    <row r="281" spans="1:11" ht="15.75" customHeight="1" x14ac:dyDescent="0.25">
      <c r="A281" s="20">
        <v>3</v>
      </c>
      <c r="B281" s="18">
        <v>-1</v>
      </c>
      <c r="C281" s="18" t="s">
        <v>389</v>
      </c>
      <c r="D281" s="20" t="s">
        <v>390</v>
      </c>
      <c r="E281" s="27"/>
      <c r="F281" s="28">
        <v>1</v>
      </c>
      <c r="G281" s="20">
        <v>100</v>
      </c>
      <c r="H281" s="29">
        <v>101.17</v>
      </c>
      <c r="I281" s="30">
        <v>107.35</v>
      </c>
      <c r="J281" s="20">
        <v>-1</v>
      </c>
    </row>
    <row r="282" spans="1:11" ht="25.5" customHeight="1" x14ac:dyDescent="0.25">
      <c r="A282" s="20">
        <v>4</v>
      </c>
      <c r="B282" s="18">
        <v>2</v>
      </c>
      <c r="C282" s="18" t="s">
        <v>391</v>
      </c>
      <c r="D282" s="20" t="s">
        <v>392</v>
      </c>
      <c r="E282" s="27"/>
      <c r="F282" s="28">
        <v>3</v>
      </c>
      <c r="G282" s="20">
        <v>25</v>
      </c>
      <c r="H282" s="29">
        <v>26.46</v>
      </c>
      <c r="I282" s="30">
        <v>8.68</v>
      </c>
      <c r="J282" s="20">
        <v>2</v>
      </c>
    </row>
    <row r="283" spans="1:11" ht="25.5" customHeight="1" x14ac:dyDescent="0.25">
      <c r="A283" s="20"/>
      <c r="B283" s="18">
        <v>2</v>
      </c>
      <c r="C283" s="18" t="s">
        <v>393</v>
      </c>
      <c r="D283" s="20" t="s">
        <v>394</v>
      </c>
      <c r="E283" s="27"/>
      <c r="F283" s="28"/>
      <c r="G283" s="20"/>
      <c r="H283" s="29"/>
      <c r="I283" s="30">
        <v>5.55</v>
      </c>
      <c r="J283" s="20"/>
    </row>
    <row r="284" spans="1:11" ht="25.5" customHeight="1" x14ac:dyDescent="0.25">
      <c r="A284" s="20"/>
      <c r="B284" s="18">
        <v>2</v>
      </c>
      <c r="C284" s="18" t="s">
        <v>395</v>
      </c>
      <c r="D284" s="20" t="s">
        <v>396</v>
      </c>
      <c r="E284" s="27"/>
      <c r="F284" s="28"/>
      <c r="G284" s="20"/>
      <c r="H284" s="29"/>
      <c r="I284" s="30">
        <v>10.34</v>
      </c>
      <c r="J284" s="20"/>
    </row>
    <row r="285" spans="1:11" ht="15.75" customHeight="1" x14ac:dyDescent="0.25">
      <c r="A285" s="20">
        <v>5</v>
      </c>
      <c r="B285" s="18">
        <v>-1</v>
      </c>
      <c r="C285" s="18" t="s">
        <v>397</v>
      </c>
      <c r="D285" s="20" t="s">
        <v>215</v>
      </c>
      <c r="E285" s="27"/>
      <c r="F285" s="28">
        <v>1</v>
      </c>
      <c r="G285" s="20">
        <v>20</v>
      </c>
      <c r="H285" s="29">
        <v>20</v>
      </c>
      <c r="I285" s="30">
        <v>19.73</v>
      </c>
      <c r="J285" s="20">
        <v>-1</v>
      </c>
    </row>
    <row r="286" spans="1:11" ht="15.75" customHeight="1" x14ac:dyDescent="0.25">
      <c r="A286" s="20">
        <v>6</v>
      </c>
      <c r="B286" s="18">
        <v>0</v>
      </c>
      <c r="C286" s="18" t="s">
        <v>398</v>
      </c>
      <c r="D286" s="20" t="s">
        <v>399</v>
      </c>
      <c r="E286" s="27"/>
      <c r="F286" s="28">
        <v>1</v>
      </c>
      <c r="G286" s="20">
        <v>12</v>
      </c>
      <c r="H286" s="29">
        <v>12</v>
      </c>
      <c r="I286" s="30">
        <v>11.18</v>
      </c>
      <c r="J286" s="20">
        <v>0</v>
      </c>
    </row>
    <row r="287" spans="1:11" ht="15.75" customHeight="1" x14ac:dyDescent="0.25">
      <c r="A287" s="20">
        <v>7</v>
      </c>
      <c r="B287" s="18">
        <v>0</v>
      </c>
      <c r="C287" s="18" t="s">
        <v>400</v>
      </c>
      <c r="D287" s="20" t="s">
        <v>401</v>
      </c>
      <c r="E287" s="27"/>
      <c r="F287" s="28">
        <v>1</v>
      </c>
      <c r="G287" s="20">
        <v>12</v>
      </c>
      <c r="H287" s="29">
        <v>12.45</v>
      </c>
      <c r="I287" s="30">
        <v>11.26</v>
      </c>
      <c r="J287" s="20">
        <v>0</v>
      </c>
    </row>
    <row r="288" spans="1:11" ht="25.35" customHeight="1" x14ac:dyDescent="0.25">
      <c r="A288" s="20">
        <v>8</v>
      </c>
      <c r="B288" s="18">
        <v>0</v>
      </c>
      <c r="C288" s="18" t="s">
        <v>402</v>
      </c>
      <c r="D288" s="20" t="s">
        <v>403</v>
      </c>
      <c r="E288" s="27"/>
      <c r="F288" s="28">
        <v>1</v>
      </c>
      <c r="G288" s="20">
        <v>10</v>
      </c>
      <c r="H288" s="29">
        <v>9.76</v>
      </c>
      <c r="I288" s="30">
        <v>9.32</v>
      </c>
      <c r="J288" s="20">
        <v>0</v>
      </c>
    </row>
    <row r="289" spans="1:260" ht="15.75" customHeight="1" x14ac:dyDescent="0.25">
      <c r="A289" s="20">
        <v>9</v>
      </c>
      <c r="B289" s="18">
        <v>0</v>
      </c>
      <c r="C289" s="18" t="s">
        <v>404</v>
      </c>
      <c r="D289" s="20" t="s">
        <v>117</v>
      </c>
      <c r="E289" s="27"/>
      <c r="F289" s="28">
        <v>1</v>
      </c>
      <c r="G289" s="20">
        <v>12</v>
      </c>
      <c r="H289" s="29">
        <v>11.12</v>
      </c>
      <c r="I289" s="30">
        <v>9.44</v>
      </c>
      <c r="J289" s="20">
        <v>0</v>
      </c>
    </row>
    <row r="290" spans="1:260" ht="15.75" customHeight="1" x14ac:dyDescent="0.25">
      <c r="A290" s="20">
        <v>10</v>
      </c>
      <c r="B290" s="18">
        <v>0</v>
      </c>
      <c r="C290" s="18" t="s">
        <v>405</v>
      </c>
      <c r="D290" s="20" t="s">
        <v>33</v>
      </c>
      <c r="E290" s="27"/>
      <c r="F290" s="28">
        <v>1</v>
      </c>
      <c r="G290" s="20">
        <v>16</v>
      </c>
      <c r="H290" s="29">
        <v>15.9</v>
      </c>
      <c r="I290" s="30">
        <v>14.09</v>
      </c>
      <c r="J290" s="20">
        <v>0</v>
      </c>
    </row>
    <row r="291" spans="1:260" ht="15.75" customHeight="1" x14ac:dyDescent="0.25">
      <c r="A291" s="20">
        <v>11</v>
      </c>
      <c r="B291" s="18">
        <v>0</v>
      </c>
      <c r="C291" s="18" t="s">
        <v>406</v>
      </c>
      <c r="D291" s="20" t="s">
        <v>407</v>
      </c>
      <c r="E291" s="27"/>
      <c r="F291" s="28">
        <v>1</v>
      </c>
      <c r="G291" s="20">
        <v>12</v>
      </c>
      <c r="H291" s="29">
        <v>11.25</v>
      </c>
      <c r="I291" s="30">
        <v>8.18</v>
      </c>
      <c r="J291" s="20">
        <v>0</v>
      </c>
    </row>
    <row r="292" spans="1:260" ht="15.75" customHeight="1" x14ac:dyDescent="0.25">
      <c r="A292" s="20">
        <v>12</v>
      </c>
      <c r="B292" s="18">
        <v>0</v>
      </c>
      <c r="C292" s="18" t="s">
        <v>408</v>
      </c>
      <c r="D292" s="20" t="s">
        <v>409</v>
      </c>
      <c r="E292" s="27"/>
      <c r="F292" s="28">
        <v>1</v>
      </c>
      <c r="G292" s="20">
        <v>10</v>
      </c>
      <c r="H292" s="29">
        <v>10.14</v>
      </c>
      <c r="I292" s="30">
        <v>9.01</v>
      </c>
      <c r="J292" s="20">
        <v>0</v>
      </c>
    </row>
    <row r="293" spans="1:260" ht="15.75" customHeight="1" x14ac:dyDescent="0.25">
      <c r="A293" s="20">
        <v>13</v>
      </c>
      <c r="B293" s="18">
        <v>0</v>
      </c>
      <c r="C293" s="18" t="s">
        <v>410</v>
      </c>
      <c r="D293" s="20" t="s">
        <v>411</v>
      </c>
      <c r="E293" s="27"/>
      <c r="F293" s="28">
        <v>1</v>
      </c>
      <c r="G293" s="20">
        <v>10</v>
      </c>
      <c r="H293" s="29">
        <v>10</v>
      </c>
      <c r="I293" s="30">
        <v>30.15</v>
      </c>
      <c r="J293" s="20">
        <v>0</v>
      </c>
    </row>
    <row r="294" spans="1:260" ht="15.75" customHeight="1" x14ac:dyDescent="0.25">
      <c r="A294" s="20">
        <v>14</v>
      </c>
      <c r="B294" s="18">
        <v>1</v>
      </c>
      <c r="C294" s="18" t="s">
        <v>412</v>
      </c>
      <c r="D294" s="20" t="s">
        <v>413</v>
      </c>
      <c r="E294" s="27"/>
      <c r="F294" s="28">
        <v>1</v>
      </c>
      <c r="G294" s="20">
        <v>12</v>
      </c>
      <c r="H294" s="29">
        <v>11.1</v>
      </c>
      <c r="I294" s="30">
        <v>10.75</v>
      </c>
      <c r="J294" s="20">
        <v>1</v>
      </c>
    </row>
    <row r="295" spans="1:260" ht="15.75" customHeight="1" x14ac:dyDescent="0.25">
      <c r="A295" s="20">
        <v>15</v>
      </c>
      <c r="B295" s="18">
        <v>1</v>
      </c>
      <c r="C295" s="18" t="s">
        <v>414</v>
      </c>
      <c r="D295" s="20" t="s">
        <v>415</v>
      </c>
      <c r="E295" s="27"/>
      <c r="F295" s="28">
        <v>1</v>
      </c>
      <c r="G295" s="20">
        <v>12</v>
      </c>
      <c r="H295" s="29">
        <v>17</v>
      </c>
      <c r="I295" s="327">
        <v>13.88</v>
      </c>
      <c r="J295" s="20">
        <v>1</v>
      </c>
    </row>
    <row r="296" spans="1:260" ht="15.75" customHeight="1" x14ac:dyDescent="0.25">
      <c r="A296" s="20">
        <v>16</v>
      </c>
      <c r="B296" s="18">
        <v>-1</v>
      </c>
      <c r="C296" s="18" t="s">
        <v>416</v>
      </c>
      <c r="D296" s="20" t="s">
        <v>417</v>
      </c>
      <c r="E296" s="27"/>
      <c r="F296" s="28">
        <v>1</v>
      </c>
      <c r="G296" s="20">
        <v>6</v>
      </c>
      <c r="H296" s="29">
        <v>6.45</v>
      </c>
      <c r="I296" s="30">
        <v>6.22</v>
      </c>
      <c r="J296" s="20">
        <v>-1</v>
      </c>
    </row>
    <row r="297" spans="1:260" ht="15.75" customHeight="1" x14ac:dyDescent="0.25">
      <c r="A297" s="67">
        <v>17</v>
      </c>
      <c r="B297" s="18">
        <v>0</v>
      </c>
      <c r="C297" s="75" t="s">
        <v>405</v>
      </c>
      <c r="D297" s="174" t="s">
        <v>418</v>
      </c>
      <c r="E297" s="10"/>
      <c r="F297" s="66">
        <v>1</v>
      </c>
      <c r="G297" s="20">
        <v>10</v>
      </c>
      <c r="H297" s="29">
        <v>6.47</v>
      </c>
      <c r="I297" s="30">
        <v>6.28</v>
      </c>
      <c r="J297" s="20">
        <v>0</v>
      </c>
    </row>
    <row r="298" spans="1:260" ht="15.75" customHeight="1" x14ac:dyDescent="0.25">
      <c r="A298" s="20">
        <v>18</v>
      </c>
      <c r="B298" s="18">
        <v>2</v>
      </c>
      <c r="C298" s="18" t="s">
        <v>419</v>
      </c>
      <c r="D298" s="20" t="s">
        <v>420</v>
      </c>
      <c r="E298" s="27"/>
      <c r="F298" s="28">
        <v>1</v>
      </c>
      <c r="G298" s="20">
        <v>8</v>
      </c>
      <c r="H298" s="29">
        <v>10.35</v>
      </c>
      <c r="I298" s="30">
        <v>12.02</v>
      </c>
      <c r="J298" s="20">
        <v>2</v>
      </c>
    </row>
    <row r="299" spans="1:260" ht="15.75" customHeight="1" x14ac:dyDescent="0.25">
      <c r="A299" s="20">
        <v>19</v>
      </c>
      <c r="B299" s="18">
        <v>0</v>
      </c>
      <c r="C299" s="18" t="s">
        <v>421</v>
      </c>
      <c r="D299" s="20" t="s">
        <v>314</v>
      </c>
      <c r="E299" s="27"/>
      <c r="F299" s="28">
        <v>1</v>
      </c>
      <c r="G299" s="20">
        <v>8</v>
      </c>
      <c r="H299" s="29">
        <v>8</v>
      </c>
      <c r="I299" s="30">
        <v>7.3</v>
      </c>
      <c r="J299" s="20">
        <v>0</v>
      </c>
    </row>
    <row r="300" spans="1:260" s="50" customFormat="1" ht="25.35" customHeight="1" x14ac:dyDescent="0.25">
      <c r="A300" s="20">
        <v>20</v>
      </c>
      <c r="B300" s="18">
        <v>2</v>
      </c>
      <c r="C300" s="18" t="s">
        <v>422</v>
      </c>
      <c r="D300" s="20" t="s">
        <v>423</v>
      </c>
      <c r="E300" s="27"/>
      <c r="F300" s="28">
        <v>1</v>
      </c>
      <c r="G300" s="20">
        <v>10</v>
      </c>
      <c r="H300" s="20">
        <v>18.64</v>
      </c>
      <c r="I300" s="30">
        <v>16.510000000000002</v>
      </c>
      <c r="J300" s="20">
        <v>2</v>
      </c>
      <c r="K300" s="7"/>
      <c r="L300" s="7"/>
      <c r="M300" s="7"/>
      <c r="N300" s="7"/>
      <c r="O300" s="7"/>
      <c r="P300" s="7"/>
      <c r="Q300" s="7"/>
      <c r="R300" s="7"/>
      <c r="S300" s="7"/>
      <c r="T300" s="7"/>
      <c r="U300" s="7"/>
      <c r="V300" s="7"/>
      <c r="W300" s="7"/>
      <c r="X300" s="7"/>
      <c r="Y300" s="7"/>
      <c r="Z300" s="7"/>
      <c r="AA300" s="7"/>
      <c r="AB300" s="7"/>
      <c r="AC300" s="7"/>
      <c r="AD300" s="7"/>
      <c r="AE300" s="7"/>
      <c r="AF300" s="7"/>
      <c r="AG300" s="7"/>
      <c r="AH300" s="7"/>
      <c r="AI300" s="7"/>
      <c r="AJ300" s="7"/>
      <c r="AK300" s="7"/>
      <c r="AL300" s="7"/>
      <c r="AM300" s="7"/>
      <c r="AN300" s="7"/>
      <c r="AO300" s="7"/>
      <c r="AP300" s="7"/>
      <c r="AQ300" s="7"/>
      <c r="AR300" s="7"/>
      <c r="AS300" s="7"/>
      <c r="AT300" s="7"/>
      <c r="AU300" s="7"/>
      <c r="AV300" s="7"/>
      <c r="AW300" s="7"/>
      <c r="AX300" s="7"/>
      <c r="AY300" s="7"/>
      <c r="AZ300" s="7"/>
      <c r="BA300" s="7"/>
      <c r="BB300" s="7"/>
      <c r="BC300" s="7"/>
      <c r="BD300" s="7"/>
      <c r="BE300" s="7"/>
      <c r="BF300" s="7"/>
      <c r="BG300" s="7"/>
      <c r="BH300" s="7"/>
      <c r="BI300" s="7"/>
      <c r="BJ300" s="7"/>
      <c r="BK300" s="7"/>
      <c r="BL300" s="7"/>
      <c r="BM300" s="7"/>
      <c r="BN300" s="7"/>
      <c r="BO300" s="7"/>
      <c r="BP300" s="7"/>
      <c r="BQ300" s="7"/>
      <c r="BR300" s="7"/>
      <c r="BS300" s="7"/>
      <c r="BT300" s="7"/>
      <c r="BU300" s="7"/>
      <c r="BV300" s="7"/>
      <c r="BW300" s="7"/>
      <c r="BX300" s="7"/>
      <c r="BY300" s="7"/>
      <c r="BZ300" s="7"/>
      <c r="CA300" s="7"/>
      <c r="CB300" s="7"/>
      <c r="CC300" s="7"/>
      <c r="CD300" s="7"/>
      <c r="CE300" s="7"/>
      <c r="CF300" s="7"/>
      <c r="CG300" s="7"/>
      <c r="CH300" s="7"/>
      <c r="CI300" s="7"/>
      <c r="CJ300" s="7"/>
      <c r="CK300" s="7"/>
      <c r="CL300" s="7"/>
      <c r="CM300" s="7"/>
      <c r="CN300" s="7"/>
      <c r="CO300" s="7"/>
      <c r="CP300" s="7"/>
      <c r="CQ300" s="7"/>
      <c r="CR300" s="7"/>
      <c r="CS300" s="7"/>
      <c r="CT300" s="7"/>
      <c r="CU300" s="7"/>
      <c r="CV300" s="7"/>
      <c r="CW300" s="7"/>
      <c r="CX300" s="7"/>
      <c r="CY300" s="7"/>
      <c r="CZ300" s="7"/>
      <c r="DA300" s="7"/>
      <c r="DB300" s="7"/>
      <c r="DC300" s="7"/>
      <c r="DD300" s="7"/>
      <c r="DE300" s="7"/>
      <c r="DF300" s="7"/>
      <c r="DG300" s="7"/>
      <c r="DH300" s="7"/>
      <c r="DI300" s="7"/>
      <c r="DJ300" s="7"/>
      <c r="DK300" s="7"/>
      <c r="DL300" s="7"/>
      <c r="DM300" s="7"/>
      <c r="DN300" s="7"/>
      <c r="DO300" s="7"/>
      <c r="DP300" s="7"/>
      <c r="DQ300" s="7"/>
      <c r="DR300" s="7"/>
      <c r="DS300" s="7"/>
      <c r="DT300" s="7"/>
      <c r="DU300" s="7"/>
      <c r="DV300" s="7"/>
      <c r="DW300" s="7"/>
      <c r="DX300" s="7"/>
      <c r="DY300" s="7"/>
      <c r="DZ300" s="7"/>
      <c r="EA300" s="7"/>
      <c r="EB300" s="7"/>
      <c r="EC300" s="7"/>
      <c r="ED300" s="7"/>
      <c r="EE300" s="7"/>
      <c r="EF300" s="7"/>
      <c r="EG300" s="7"/>
      <c r="EH300" s="7"/>
      <c r="EI300" s="7"/>
      <c r="EJ300" s="7"/>
      <c r="EK300" s="7"/>
      <c r="EL300" s="7"/>
      <c r="EM300" s="7"/>
      <c r="EN300" s="7"/>
      <c r="EO300" s="7"/>
      <c r="EP300" s="7"/>
      <c r="EQ300" s="7"/>
      <c r="ER300" s="7"/>
      <c r="ES300" s="7"/>
      <c r="ET300" s="7"/>
      <c r="EU300" s="7"/>
      <c r="EV300" s="7"/>
      <c r="EW300" s="7"/>
      <c r="EX300" s="7"/>
      <c r="EY300" s="7"/>
      <c r="EZ300" s="7"/>
      <c r="FA300" s="7"/>
      <c r="FB300" s="7"/>
      <c r="FC300" s="7"/>
      <c r="FD300" s="7"/>
      <c r="FE300" s="7"/>
      <c r="FF300" s="7"/>
      <c r="FG300" s="7"/>
      <c r="FH300" s="7"/>
      <c r="FI300" s="7"/>
      <c r="FJ300" s="7"/>
      <c r="FK300" s="7"/>
      <c r="FL300" s="7"/>
      <c r="FM300" s="7"/>
      <c r="FN300" s="7"/>
      <c r="FO300" s="7"/>
      <c r="FP300" s="7"/>
      <c r="FQ300" s="7"/>
      <c r="FR300" s="7"/>
      <c r="FS300" s="7"/>
      <c r="FT300" s="7"/>
      <c r="FU300" s="7"/>
      <c r="FV300" s="7"/>
      <c r="FW300" s="7"/>
      <c r="FX300" s="7"/>
      <c r="FY300" s="7"/>
      <c r="FZ300" s="7"/>
      <c r="GA300" s="7"/>
      <c r="GB300" s="7"/>
      <c r="GC300" s="7"/>
      <c r="GD300" s="7"/>
      <c r="GE300" s="7"/>
      <c r="GF300" s="7"/>
      <c r="GG300" s="7"/>
      <c r="GH300" s="7"/>
      <c r="GI300" s="7"/>
      <c r="GJ300" s="7"/>
      <c r="GK300" s="7"/>
      <c r="GL300" s="7"/>
      <c r="GM300" s="7"/>
      <c r="GN300" s="7"/>
      <c r="GO300" s="7"/>
      <c r="GP300" s="7"/>
      <c r="GQ300" s="7"/>
      <c r="GR300" s="7"/>
      <c r="GS300" s="7"/>
      <c r="GT300" s="7"/>
      <c r="GU300" s="7"/>
      <c r="GV300" s="7"/>
      <c r="GW300" s="7"/>
      <c r="GX300" s="7"/>
      <c r="GY300" s="7"/>
      <c r="GZ300" s="7"/>
      <c r="HA300" s="7"/>
      <c r="HB300" s="7"/>
      <c r="HC300" s="7"/>
      <c r="HD300" s="7"/>
      <c r="HE300" s="7"/>
      <c r="HF300" s="7"/>
      <c r="HG300" s="7"/>
      <c r="HH300" s="7"/>
      <c r="HI300" s="7"/>
      <c r="HJ300" s="7"/>
      <c r="HK300" s="7"/>
      <c r="HL300" s="7"/>
      <c r="HM300" s="7"/>
      <c r="HN300" s="7"/>
      <c r="HO300" s="7"/>
      <c r="HP300" s="7"/>
      <c r="HQ300" s="7"/>
      <c r="HR300" s="7"/>
      <c r="HS300" s="7"/>
      <c r="HT300" s="7"/>
      <c r="HU300" s="7"/>
      <c r="HV300" s="7"/>
      <c r="HW300" s="7"/>
      <c r="HX300" s="7"/>
      <c r="HY300" s="7"/>
      <c r="HZ300" s="7"/>
      <c r="IA300" s="7"/>
      <c r="IB300" s="7"/>
      <c r="IC300" s="7"/>
      <c r="ID300" s="7"/>
      <c r="IE300" s="7"/>
      <c r="IF300" s="7"/>
      <c r="IG300" s="7"/>
      <c r="IH300" s="7"/>
      <c r="II300" s="7"/>
      <c r="IJ300" s="7"/>
      <c r="IK300" s="7"/>
      <c r="IL300" s="7"/>
      <c r="IM300" s="7"/>
      <c r="IN300" s="7"/>
      <c r="IO300" s="7"/>
      <c r="IP300" s="7"/>
      <c r="IQ300" s="7"/>
      <c r="IR300" s="7"/>
      <c r="IS300" s="7"/>
      <c r="IT300" s="7"/>
      <c r="IU300" s="7"/>
      <c r="IV300" s="7"/>
      <c r="IW300" s="7"/>
      <c r="IX300" s="7"/>
      <c r="IY300" s="7"/>
      <c r="IZ300" s="7"/>
    </row>
    <row r="301" spans="1:260" ht="15.75" customHeight="1" x14ac:dyDescent="0.25">
      <c r="A301" s="20">
        <v>21</v>
      </c>
      <c r="B301" s="18">
        <v>2</v>
      </c>
      <c r="C301" s="18" t="s">
        <v>424</v>
      </c>
      <c r="D301" s="20" t="s">
        <v>425</v>
      </c>
      <c r="E301" s="27"/>
      <c r="F301" s="28">
        <v>1</v>
      </c>
      <c r="G301" s="20">
        <v>6</v>
      </c>
      <c r="H301" s="29">
        <v>6.45</v>
      </c>
      <c r="I301" s="30">
        <v>6.23</v>
      </c>
      <c r="J301" s="20">
        <v>2</v>
      </c>
    </row>
    <row r="302" spans="1:260" ht="15.75" customHeight="1" x14ac:dyDescent="0.25">
      <c r="A302" s="20">
        <v>22</v>
      </c>
      <c r="B302" s="162">
        <v>-1</v>
      </c>
      <c r="C302" s="18" t="s">
        <v>426</v>
      </c>
      <c r="D302" s="20" t="s">
        <v>427</v>
      </c>
      <c r="E302" s="27"/>
      <c r="F302" s="28">
        <v>1</v>
      </c>
      <c r="G302" s="20">
        <v>10</v>
      </c>
      <c r="H302" s="29">
        <v>10</v>
      </c>
      <c r="I302" s="30">
        <v>11.17</v>
      </c>
      <c r="J302" s="113">
        <v>-1</v>
      </c>
    </row>
    <row r="303" spans="1:260" ht="15.75" customHeight="1" x14ac:dyDescent="0.25">
      <c r="A303" s="20">
        <v>23</v>
      </c>
      <c r="B303" s="18">
        <v>-1</v>
      </c>
      <c r="C303" s="18" t="s">
        <v>428</v>
      </c>
      <c r="D303" s="20" t="s">
        <v>429</v>
      </c>
      <c r="E303" s="27"/>
      <c r="F303" s="28">
        <v>1</v>
      </c>
      <c r="G303" s="20">
        <v>10</v>
      </c>
      <c r="H303" s="29">
        <v>10</v>
      </c>
      <c r="I303" s="30">
        <v>7.72</v>
      </c>
      <c r="J303" s="20">
        <v>-1</v>
      </c>
    </row>
    <row r="304" spans="1:260" ht="15.75" customHeight="1" x14ac:dyDescent="0.25">
      <c r="A304" s="20">
        <v>24</v>
      </c>
      <c r="B304" s="18">
        <v>-1</v>
      </c>
      <c r="C304" s="18" t="s">
        <v>430</v>
      </c>
      <c r="D304" s="20" t="s">
        <v>431</v>
      </c>
      <c r="E304" s="27"/>
      <c r="F304" s="28">
        <v>1</v>
      </c>
      <c r="G304" s="20">
        <v>10</v>
      </c>
      <c r="H304" s="29">
        <v>9.2899999999999991</v>
      </c>
      <c r="I304" s="30">
        <v>7.43</v>
      </c>
      <c r="J304" s="20">
        <v>-1</v>
      </c>
    </row>
    <row r="305" spans="1:12" ht="15.75" customHeight="1" x14ac:dyDescent="0.25">
      <c r="A305" s="20">
        <v>25</v>
      </c>
      <c r="B305" s="18">
        <v>0</v>
      </c>
      <c r="C305" s="18" t="s">
        <v>432</v>
      </c>
      <c r="D305" s="20" t="s">
        <v>433</v>
      </c>
      <c r="E305" s="27"/>
      <c r="F305" s="28">
        <v>1</v>
      </c>
      <c r="G305" s="20">
        <v>18</v>
      </c>
      <c r="H305" s="29">
        <v>19.09</v>
      </c>
      <c r="I305" s="30">
        <v>20.93</v>
      </c>
      <c r="J305" s="20">
        <v>0</v>
      </c>
    </row>
    <row r="306" spans="1:12" ht="15.75" customHeight="1" x14ac:dyDescent="0.25">
      <c r="A306" s="20">
        <v>25</v>
      </c>
      <c r="B306" s="18">
        <v>0</v>
      </c>
      <c r="C306" s="18" t="s">
        <v>434</v>
      </c>
      <c r="D306" s="20" t="s">
        <v>435</v>
      </c>
      <c r="E306" s="27"/>
      <c r="F306" s="28"/>
      <c r="G306" s="20"/>
      <c r="H306" s="29"/>
      <c r="I306" s="30">
        <v>4.4000000000000004</v>
      </c>
      <c r="J306" s="20"/>
    </row>
    <row r="307" spans="1:12" ht="15.75" customHeight="1" x14ac:dyDescent="0.25">
      <c r="A307" s="374">
        <v>26</v>
      </c>
      <c r="B307" s="18">
        <v>2</v>
      </c>
      <c r="C307" t="s">
        <v>436</v>
      </c>
      <c r="D307" s="375" t="s">
        <v>275</v>
      </c>
      <c r="E307" s="356"/>
      <c r="F307" s="344">
        <v>2</v>
      </c>
      <c r="G307" s="342">
        <v>12</v>
      </c>
      <c r="H307" s="175">
        <v>4.17</v>
      </c>
      <c r="I307" s="176">
        <v>3.94</v>
      </c>
      <c r="J307" s="20">
        <v>2</v>
      </c>
    </row>
    <row r="308" spans="1:12" ht="15.75" customHeight="1" x14ac:dyDescent="0.25">
      <c r="A308" s="374"/>
      <c r="B308" s="18">
        <v>1</v>
      </c>
      <c r="C308" s="45" t="s">
        <v>437</v>
      </c>
      <c r="D308" s="375"/>
      <c r="E308" s="356"/>
      <c r="F308" s="344"/>
      <c r="G308" s="342"/>
      <c r="H308" s="175">
        <v>6.82</v>
      </c>
      <c r="I308" s="177">
        <v>5.79</v>
      </c>
      <c r="J308" s="20">
        <v>1</v>
      </c>
      <c r="L308" s="178"/>
    </row>
    <row r="309" spans="1:12" ht="15.75" customHeight="1" x14ac:dyDescent="0.25">
      <c r="A309" s="374">
        <v>27</v>
      </c>
      <c r="B309" s="18">
        <v>0</v>
      </c>
      <c r="C309" s="45" t="s">
        <v>438</v>
      </c>
      <c r="D309" s="374" t="s">
        <v>277</v>
      </c>
      <c r="E309" s="356"/>
      <c r="F309" s="344">
        <v>2</v>
      </c>
      <c r="G309" s="342">
        <v>12</v>
      </c>
      <c r="H309" s="29">
        <v>6.8</v>
      </c>
      <c r="I309" s="30">
        <v>3.45</v>
      </c>
      <c r="J309" s="20">
        <v>0</v>
      </c>
    </row>
    <row r="310" spans="1:12" ht="15.75" customHeight="1" x14ac:dyDescent="0.25">
      <c r="A310" s="374"/>
      <c r="B310" s="18">
        <v>1</v>
      </c>
      <c r="C310" s="45" t="s">
        <v>439</v>
      </c>
      <c r="D310" s="374"/>
      <c r="E310" s="356"/>
      <c r="F310" s="344"/>
      <c r="G310" s="342"/>
      <c r="H310" s="29">
        <v>6.82</v>
      </c>
      <c r="I310" s="30">
        <v>5.57</v>
      </c>
      <c r="J310" s="20">
        <v>1</v>
      </c>
    </row>
    <row r="311" spans="1:12" ht="15.75" customHeight="1" x14ac:dyDescent="0.25">
      <c r="A311" s="20">
        <v>28</v>
      </c>
      <c r="B311" s="179">
        <v>2</v>
      </c>
      <c r="C311" s="18" t="s">
        <v>440</v>
      </c>
      <c r="D311" s="20" t="s">
        <v>441</v>
      </c>
      <c r="E311" s="27"/>
      <c r="F311" s="28">
        <v>1</v>
      </c>
      <c r="G311" s="20">
        <v>5</v>
      </c>
      <c r="H311" s="175">
        <v>4.3899999999999997</v>
      </c>
      <c r="I311" s="177">
        <v>4.59</v>
      </c>
      <c r="J311" s="67">
        <v>2</v>
      </c>
    </row>
    <row r="312" spans="1:12" ht="15.75" customHeight="1" x14ac:dyDescent="0.25">
      <c r="A312" s="20">
        <v>29</v>
      </c>
      <c r="B312" s="179">
        <v>0</v>
      </c>
      <c r="C312" s="18" t="s">
        <v>442</v>
      </c>
      <c r="D312" s="20" t="s">
        <v>443</v>
      </c>
      <c r="E312" s="27"/>
      <c r="F312" s="28">
        <v>1</v>
      </c>
      <c r="G312" s="20">
        <v>5</v>
      </c>
      <c r="H312" s="175">
        <v>4.6900000000000004</v>
      </c>
      <c r="I312" s="177">
        <v>4.58</v>
      </c>
      <c r="J312" s="67">
        <v>0</v>
      </c>
    </row>
    <row r="313" spans="1:12" ht="15.75" customHeight="1" x14ac:dyDescent="0.25">
      <c r="A313" s="20">
        <v>30</v>
      </c>
      <c r="B313" s="18">
        <v>0</v>
      </c>
      <c r="C313" s="18" t="s">
        <v>444</v>
      </c>
      <c r="D313" s="20" t="s">
        <v>445</v>
      </c>
      <c r="E313" s="27"/>
      <c r="F313" s="28">
        <v>1</v>
      </c>
      <c r="G313" s="20">
        <v>3</v>
      </c>
      <c r="H313" s="29">
        <v>2.79</v>
      </c>
      <c r="I313" s="30">
        <v>2.58</v>
      </c>
      <c r="J313" s="20">
        <v>0</v>
      </c>
    </row>
    <row r="314" spans="1:12" ht="15.75" customHeight="1" x14ac:dyDescent="0.25">
      <c r="A314" s="20">
        <v>31</v>
      </c>
      <c r="B314" s="18">
        <v>0</v>
      </c>
      <c r="C314" s="18" t="s">
        <v>446</v>
      </c>
      <c r="D314" s="20" t="s">
        <v>447</v>
      </c>
      <c r="E314" s="27"/>
      <c r="F314" s="28">
        <v>1</v>
      </c>
      <c r="G314" s="20">
        <v>3</v>
      </c>
      <c r="H314" s="29">
        <v>2.9</v>
      </c>
      <c r="I314" s="30">
        <v>2.74</v>
      </c>
      <c r="J314" s="20">
        <v>0</v>
      </c>
    </row>
    <row r="315" spans="1:12" ht="15.75" customHeight="1" x14ac:dyDescent="0.25">
      <c r="A315" s="20">
        <v>32</v>
      </c>
      <c r="B315" s="18">
        <v>0</v>
      </c>
      <c r="C315" s="18" t="s">
        <v>448</v>
      </c>
      <c r="D315" s="20" t="s">
        <v>197</v>
      </c>
      <c r="E315" s="27"/>
      <c r="F315" s="28">
        <v>1</v>
      </c>
      <c r="G315" s="20">
        <v>3</v>
      </c>
      <c r="H315" s="29">
        <v>3.86</v>
      </c>
      <c r="I315" s="30">
        <v>2.89</v>
      </c>
      <c r="J315" s="20">
        <v>0</v>
      </c>
    </row>
    <row r="316" spans="1:12" ht="15.75" customHeight="1" x14ac:dyDescent="0.25">
      <c r="A316" s="20">
        <v>33</v>
      </c>
      <c r="B316" s="18">
        <v>0</v>
      </c>
      <c r="C316" s="18" t="s">
        <v>449</v>
      </c>
      <c r="D316" s="20" t="s">
        <v>450</v>
      </c>
      <c r="E316" s="27"/>
      <c r="F316" s="28">
        <v>1</v>
      </c>
      <c r="G316" s="20">
        <v>6</v>
      </c>
      <c r="H316" s="29">
        <v>9.68</v>
      </c>
      <c r="I316" s="30">
        <v>4.93</v>
      </c>
      <c r="J316" s="20">
        <v>0</v>
      </c>
    </row>
    <row r="317" spans="1:12" ht="15.75" customHeight="1" x14ac:dyDescent="0.25">
      <c r="A317" s="20">
        <v>33</v>
      </c>
      <c r="B317" s="18">
        <v>0</v>
      </c>
      <c r="C317" s="18" t="s">
        <v>451</v>
      </c>
      <c r="D317" s="20" t="s">
        <v>452</v>
      </c>
      <c r="E317" s="27"/>
      <c r="F317" s="28">
        <v>1</v>
      </c>
      <c r="G317" s="20"/>
      <c r="H317" s="29"/>
      <c r="I317" s="30">
        <v>4.93</v>
      </c>
      <c r="J317" s="20"/>
    </row>
    <row r="318" spans="1:12" ht="15.75" customHeight="1" x14ac:dyDescent="0.25">
      <c r="A318" s="20">
        <v>34</v>
      </c>
      <c r="B318" s="18">
        <v>-1</v>
      </c>
      <c r="C318" s="18" t="s">
        <v>453</v>
      </c>
      <c r="D318" s="20" t="s">
        <v>454</v>
      </c>
      <c r="E318" s="27"/>
      <c r="F318" s="28">
        <v>1</v>
      </c>
      <c r="G318" s="20">
        <v>25</v>
      </c>
      <c r="H318" s="29">
        <v>20.14</v>
      </c>
      <c r="I318" s="30">
        <v>15.98</v>
      </c>
      <c r="J318" s="20">
        <v>-1</v>
      </c>
    </row>
    <row r="319" spans="1:12" ht="15.75" customHeight="1" x14ac:dyDescent="0.25">
      <c r="A319" s="20">
        <v>35</v>
      </c>
      <c r="B319" s="18">
        <v>-1</v>
      </c>
      <c r="C319" s="18" t="s">
        <v>455</v>
      </c>
      <c r="D319" s="20" t="s">
        <v>456</v>
      </c>
      <c r="E319" s="27"/>
      <c r="F319" s="28">
        <v>1</v>
      </c>
      <c r="G319" s="20"/>
      <c r="H319" s="29"/>
      <c r="I319" s="30">
        <v>5.63</v>
      </c>
      <c r="J319" s="20"/>
    </row>
    <row r="320" spans="1:12" ht="25.35" customHeight="1" x14ac:dyDescent="0.25">
      <c r="A320" s="20">
        <v>36</v>
      </c>
      <c r="B320" s="18">
        <v>0</v>
      </c>
      <c r="C320" s="18"/>
      <c r="D320" s="20" t="s">
        <v>457</v>
      </c>
      <c r="E320" s="27"/>
      <c r="F320" s="28">
        <v>0</v>
      </c>
      <c r="G320" s="20">
        <v>225</v>
      </c>
      <c r="H320" s="29">
        <v>225</v>
      </c>
      <c r="I320" s="30">
        <v>225</v>
      </c>
      <c r="J320" s="20">
        <v>0</v>
      </c>
    </row>
    <row r="321" spans="1:15" ht="15.75" customHeight="1" x14ac:dyDescent="0.25">
      <c r="A321" s="20">
        <v>37</v>
      </c>
      <c r="B321" s="18">
        <v>-1</v>
      </c>
      <c r="C321" s="18" t="s">
        <v>458</v>
      </c>
      <c r="D321" s="20" t="s">
        <v>459</v>
      </c>
      <c r="E321" s="27"/>
      <c r="F321" s="28"/>
      <c r="G321" s="20"/>
      <c r="H321" s="29">
        <v>6.68</v>
      </c>
      <c r="I321" s="30">
        <v>8.2200000000000006</v>
      </c>
      <c r="J321" s="20">
        <v>-1</v>
      </c>
    </row>
    <row r="322" spans="1:15" ht="15.75" customHeight="1" x14ac:dyDescent="0.25">
      <c r="A322" s="20"/>
      <c r="B322" s="18"/>
      <c r="C322" s="18"/>
      <c r="D322" s="20"/>
      <c r="E322" s="27"/>
      <c r="F322" s="28"/>
      <c r="G322" s="20"/>
      <c r="H322" s="29"/>
      <c r="I322" s="30"/>
      <c r="J322" s="20"/>
    </row>
    <row r="323" spans="1:15" ht="15.75" customHeight="1" x14ac:dyDescent="0.25">
      <c r="A323" s="20"/>
      <c r="B323" s="18"/>
      <c r="C323" s="18"/>
      <c r="D323" s="20"/>
      <c r="E323" s="27"/>
      <c r="F323" s="28"/>
      <c r="G323" s="20"/>
      <c r="H323" s="29"/>
      <c r="I323" s="30"/>
      <c r="J323" s="20"/>
    </row>
    <row r="324" spans="1:15" ht="25.5" customHeight="1" x14ac:dyDescent="0.25">
      <c r="A324" s="31" t="s">
        <v>460</v>
      </c>
      <c r="B324" s="32"/>
      <c r="C324" s="33"/>
      <c r="D324" s="31"/>
      <c r="E324" s="34"/>
      <c r="F324" s="35">
        <f>SUM(F279:F320)</f>
        <v>40</v>
      </c>
      <c r="G324" s="36">
        <f>SUM(G279:G318)</f>
        <v>561</v>
      </c>
      <c r="H324" s="37">
        <f>SUM(H279:H316,H318,H321)</f>
        <v>572.93999999999994</v>
      </c>
      <c r="I324" s="36">
        <f>SUM(I279:I316,I318,I321)</f>
        <v>567.57000000000016</v>
      </c>
      <c r="J324" s="36"/>
    </row>
    <row r="325" spans="1:15" ht="15.75" customHeight="1" x14ac:dyDescent="0.25">
      <c r="A325" s="376" t="s">
        <v>461</v>
      </c>
      <c r="B325" s="18">
        <v>-1</v>
      </c>
      <c r="C325" s="181" t="s">
        <v>462</v>
      </c>
      <c r="D325" s="377" t="s">
        <v>463</v>
      </c>
      <c r="E325" s="343">
        <v>0</v>
      </c>
      <c r="F325" s="344">
        <v>0</v>
      </c>
      <c r="G325" s="342">
        <v>171.25</v>
      </c>
      <c r="H325" s="29">
        <v>31.26</v>
      </c>
      <c r="I325" s="30">
        <v>31.62</v>
      </c>
      <c r="J325" s="20">
        <v>-1</v>
      </c>
    </row>
    <row r="326" spans="1:15" ht="15.75" customHeight="1" x14ac:dyDescent="0.25">
      <c r="A326" s="376"/>
      <c r="B326" s="18">
        <v>0</v>
      </c>
      <c r="C326" s="181" t="s">
        <v>464</v>
      </c>
      <c r="D326" s="377"/>
      <c r="E326" s="343"/>
      <c r="F326" s="344"/>
      <c r="G326" s="342"/>
      <c r="H326" s="347">
        <v>33.58</v>
      </c>
      <c r="I326" s="30">
        <v>5.78</v>
      </c>
      <c r="J326" s="342">
        <v>0</v>
      </c>
    </row>
    <row r="327" spans="1:15" ht="15.75" customHeight="1" x14ac:dyDescent="0.25">
      <c r="A327" s="376"/>
      <c r="B327" s="18">
        <v>0</v>
      </c>
      <c r="C327" s="181" t="s">
        <v>465</v>
      </c>
      <c r="D327" s="377"/>
      <c r="E327" s="343"/>
      <c r="F327" s="344"/>
      <c r="G327" s="342"/>
      <c r="H327" s="347"/>
      <c r="I327" s="30">
        <v>6.77</v>
      </c>
      <c r="J327" s="342"/>
    </row>
    <row r="328" spans="1:15" ht="15.75" customHeight="1" x14ac:dyDescent="0.25">
      <c r="A328" s="376"/>
      <c r="B328" s="18">
        <v>1</v>
      </c>
      <c r="C328" s="181" t="s">
        <v>380</v>
      </c>
      <c r="D328" s="377"/>
      <c r="E328" s="343"/>
      <c r="F328" s="344"/>
      <c r="G328" s="342"/>
      <c r="H328" s="29">
        <v>36.93</v>
      </c>
      <c r="I328" s="30">
        <v>37.5</v>
      </c>
      <c r="J328" s="20">
        <v>1</v>
      </c>
    </row>
    <row r="329" spans="1:15" ht="15.75" customHeight="1" x14ac:dyDescent="0.25">
      <c r="A329" s="376"/>
      <c r="B329" s="18">
        <v>2</v>
      </c>
      <c r="C329" s="181" t="s">
        <v>466</v>
      </c>
      <c r="D329" s="377"/>
      <c r="E329" s="343"/>
      <c r="F329" s="344"/>
      <c r="G329" s="342"/>
      <c r="H329" s="29">
        <v>40.04</v>
      </c>
      <c r="I329" s="30">
        <v>40.340000000000003</v>
      </c>
      <c r="J329" s="20">
        <v>2</v>
      </c>
    </row>
    <row r="330" spans="1:15" ht="15.75" customHeight="1" x14ac:dyDescent="0.25">
      <c r="A330" s="376"/>
      <c r="B330" s="18">
        <v>-1</v>
      </c>
      <c r="C330" s="181" t="s">
        <v>467</v>
      </c>
      <c r="D330" s="377" t="s">
        <v>468</v>
      </c>
      <c r="E330" s="343"/>
      <c r="F330" s="362"/>
      <c r="G330" s="364"/>
      <c r="H330" s="29">
        <v>27.04</v>
      </c>
      <c r="I330" s="30">
        <v>20.14</v>
      </c>
      <c r="J330" s="20">
        <v>-1</v>
      </c>
    </row>
    <row r="331" spans="1:15" ht="15.75" customHeight="1" x14ac:dyDescent="0.25">
      <c r="A331" s="376"/>
      <c r="B331" s="18">
        <v>0</v>
      </c>
      <c r="C331" s="181" t="s">
        <v>469</v>
      </c>
      <c r="D331" s="377"/>
      <c r="E331" s="343"/>
      <c r="F331" s="362"/>
      <c r="G331" s="364"/>
      <c r="H331" s="29">
        <v>20.09</v>
      </c>
      <c r="I331" s="30">
        <v>20.14</v>
      </c>
      <c r="J331" s="20">
        <v>0</v>
      </c>
    </row>
    <row r="332" spans="1:15" ht="15.75" customHeight="1" x14ac:dyDescent="0.25">
      <c r="A332" s="376"/>
      <c r="B332" s="18">
        <v>1</v>
      </c>
      <c r="C332" s="181" t="s">
        <v>470</v>
      </c>
      <c r="D332" s="377"/>
      <c r="E332" s="343"/>
      <c r="F332" s="362"/>
      <c r="G332" s="364"/>
      <c r="H332" s="29">
        <v>21.39</v>
      </c>
      <c r="I332" s="30">
        <v>20.14</v>
      </c>
      <c r="J332" s="20">
        <v>1</v>
      </c>
    </row>
    <row r="333" spans="1:15" ht="15.75" customHeight="1" x14ac:dyDescent="0.25">
      <c r="A333" s="376"/>
      <c r="B333" s="18">
        <v>2</v>
      </c>
      <c r="C333" s="181" t="s">
        <v>471</v>
      </c>
      <c r="D333" s="377"/>
      <c r="E333" s="343"/>
      <c r="F333" s="362"/>
      <c r="G333" s="364"/>
      <c r="H333" s="29">
        <v>21.39</v>
      </c>
      <c r="I333" s="30">
        <v>20.440000000000001</v>
      </c>
      <c r="J333" s="20">
        <v>2</v>
      </c>
      <c r="M333" s="50"/>
    </row>
    <row r="334" spans="1:15" ht="48.95" customHeight="1" x14ac:dyDescent="0.25">
      <c r="A334" s="180"/>
      <c r="B334" s="18">
        <v>0</v>
      </c>
      <c r="C334" s="181"/>
      <c r="D334" s="182" t="s">
        <v>472</v>
      </c>
      <c r="E334" s="27"/>
      <c r="F334" s="15"/>
      <c r="G334" s="12"/>
      <c r="H334" s="29">
        <v>4.97</v>
      </c>
      <c r="I334" s="30">
        <v>4.97</v>
      </c>
      <c r="J334" s="20">
        <v>0</v>
      </c>
      <c r="M334" s="50"/>
    </row>
    <row r="335" spans="1:15" ht="15.75" customHeight="1" x14ac:dyDescent="0.25">
      <c r="A335" s="31" t="s">
        <v>15</v>
      </c>
      <c r="B335" s="32"/>
      <c r="C335" s="33"/>
      <c r="D335" s="31"/>
      <c r="E335" s="34">
        <v>0</v>
      </c>
      <c r="F335" s="35">
        <v>0</v>
      </c>
      <c r="G335" s="36">
        <v>171.25</v>
      </c>
      <c r="H335" s="37">
        <f>SUM(H325:H334)</f>
        <v>236.68999999999997</v>
      </c>
      <c r="I335" s="36">
        <f>SUM(I325:I334)</f>
        <v>207.84</v>
      </c>
      <c r="J335" s="36"/>
      <c r="K335" s="50"/>
      <c r="L335" s="50"/>
      <c r="M335" s="50"/>
      <c r="N335" s="50"/>
      <c r="O335" s="50"/>
    </row>
    <row r="336" spans="1:15" ht="25.35" customHeight="1" x14ac:dyDescent="0.25">
      <c r="A336" s="183"/>
      <c r="B336" s="184"/>
      <c r="C336" s="184"/>
      <c r="D336" s="183" t="s">
        <v>473</v>
      </c>
      <c r="E336" s="185">
        <f>SUM(E277,E269)</f>
        <v>11</v>
      </c>
      <c r="F336" s="186">
        <f>SUM(F324,F277,F269)</f>
        <v>51</v>
      </c>
      <c r="G336" s="183">
        <f>SUM(G324,G277,G269,G335)</f>
        <v>892.25</v>
      </c>
      <c r="H336" s="187">
        <f>SUM(H324,H335,H277,H269)</f>
        <v>967.09999999999991</v>
      </c>
      <c r="I336" s="183">
        <f>SUM(I324,I335,I277,I269)</f>
        <v>932.92000000000019</v>
      </c>
      <c r="J336" s="183"/>
      <c r="K336" s="50"/>
      <c r="L336" s="50"/>
      <c r="M336" s="50"/>
      <c r="N336" s="50"/>
      <c r="O336" s="50"/>
    </row>
    <row r="337" spans="1:15" ht="15.75" customHeight="1" x14ac:dyDescent="0.25">
      <c r="A337" s="119"/>
      <c r="B337" s="188"/>
      <c r="C337" s="188"/>
      <c r="D337" s="119"/>
      <c r="E337" s="120"/>
      <c r="F337" s="121"/>
      <c r="G337" s="119"/>
      <c r="H337" s="189"/>
      <c r="I337" s="190"/>
      <c r="J337" s="119"/>
      <c r="K337" s="50"/>
      <c r="L337" s="50"/>
      <c r="M337" s="50"/>
      <c r="N337" s="50"/>
      <c r="O337" s="50"/>
    </row>
    <row r="338" spans="1:15" s="6" customFormat="1" ht="25.35" customHeight="1" x14ac:dyDescent="0.25">
      <c r="A338" s="191"/>
      <c r="B338" s="192"/>
      <c r="C338" s="192"/>
      <c r="D338" s="191" t="s">
        <v>474</v>
      </c>
      <c r="E338" s="150">
        <f>SUM(E336,E261)</f>
        <v>101</v>
      </c>
      <c r="F338" s="151">
        <f>SUM(F336,F261)</f>
        <v>188</v>
      </c>
      <c r="G338" s="191">
        <f>SUM(G336,G261)</f>
        <v>4563.7749999999996</v>
      </c>
      <c r="H338" s="193">
        <f>SUM(H336,H261)</f>
        <v>4746.63</v>
      </c>
      <c r="I338" s="191">
        <f>SUM(I336,I261)</f>
        <v>4555.51</v>
      </c>
      <c r="J338" s="191"/>
      <c r="K338" s="109"/>
      <c r="L338" s="109"/>
      <c r="M338" s="109"/>
      <c r="N338" s="109">
        <f>H338-I338</f>
        <v>191.11999999999989</v>
      </c>
      <c r="O338" s="109"/>
    </row>
    <row r="339" spans="1:15" s="7" customFormat="1" ht="15.75" customHeight="1" x14ac:dyDescent="0.25">
      <c r="B339" s="155"/>
      <c r="C339" s="155"/>
      <c r="E339" s="194"/>
      <c r="F339" s="195"/>
      <c r="H339" s="5"/>
      <c r="I339" s="6"/>
    </row>
    <row r="340" spans="1:15" ht="25.5" customHeight="1" x14ac:dyDescent="0.25">
      <c r="A340" s="196"/>
      <c r="B340" s="197"/>
      <c r="C340" s="198"/>
      <c r="D340" s="199" t="s">
        <v>475</v>
      </c>
      <c r="E340" s="200"/>
      <c r="F340" s="201"/>
      <c r="G340" s="199"/>
      <c r="H340" s="202"/>
      <c r="I340" s="203"/>
      <c r="J340" s="204"/>
      <c r="K340" s="163"/>
      <c r="L340" s="163"/>
      <c r="M340" s="163"/>
      <c r="N340" s="163"/>
      <c r="O340" s="163"/>
    </row>
    <row r="341" spans="1:15" ht="37.15" customHeight="1" x14ac:dyDescent="0.25">
      <c r="A341" s="378"/>
      <c r="B341" s="206" t="s">
        <v>476</v>
      </c>
      <c r="C341" s="207"/>
      <c r="D341" s="378"/>
      <c r="E341" s="378" t="s">
        <v>477</v>
      </c>
      <c r="F341" s="378"/>
      <c r="G341" s="379" t="s">
        <v>478</v>
      </c>
      <c r="H341" s="379"/>
      <c r="I341" s="208"/>
      <c r="J341" s="209" t="s">
        <v>476</v>
      </c>
    </row>
    <row r="342" spans="1:15" ht="26.85" customHeight="1" x14ac:dyDescent="0.25">
      <c r="A342" s="378"/>
      <c r="B342" s="210" t="s">
        <v>479</v>
      </c>
      <c r="C342" s="207"/>
      <c r="D342" s="378"/>
      <c r="E342" s="211" t="s">
        <v>480</v>
      </c>
      <c r="F342" s="211" t="s">
        <v>479</v>
      </c>
      <c r="G342" s="211" t="s">
        <v>480</v>
      </c>
      <c r="H342" s="212" t="s">
        <v>479</v>
      </c>
      <c r="I342" s="213"/>
      <c r="J342" s="211" t="s">
        <v>479</v>
      </c>
    </row>
    <row r="343" spans="1:15" ht="38.65" customHeight="1" x14ac:dyDescent="0.25">
      <c r="A343" s="214" t="s">
        <v>11</v>
      </c>
      <c r="B343" s="380"/>
      <c r="C343" s="215"/>
      <c r="D343" s="214" t="s">
        <v>12</v>
      </c>
      <c r="E343" s="211">
        <f>SUM(G9)</f>
        <v>42</v>
      </c>
      <c r="F343" s="216">
        <f>SUM(H9)</f>
        <v>41.65</v>
      </c>
      <c r="G343" s="381">
        <f>G244</f>
        <v>734.30499999999995</v>
      </c>
      <c r="H343" s="382">
        <f>SUM(H244,H258)</f>
        <v>739.11000000000013</v>
      </c>
      <c r="I343" s="383">
        <f>SUM(I244,I258)</f>
        <v>702.96</v>
      </c>
      <c r="J343" s="378">
        <f>SUM(H220)</f>
        <v>380.21999999999997</v>
      </c>
      <c r="K343" s="216">
        <f>SUM(I9)</f>
        <v>39.849999999999994</v>
      </c>
    </row>
    <row r="344" spans="1:15" ht="15.75" customHeight="1" x14ac:dyDescent="0.25">
      <c r="A344" s="217" t="s">
        <v>16</v>
      </c>
      <c r="B344" s="380"/>
      <c r="C344" s="218"/>
      <c r="D344" s="217" t="s">
        <v>17</v>
      </c>
      <c r="E344" s="211">
        <f>SUM(G30)</f>
        <v>252</v>
      </c>
      <c r="F344" s="216">
        <f>SUM(H30)</f>
        <v>247.30999999999997</v>
      </c>
      <c r="G344" s="381"/>
      <c r="H344" s="382"/>
      <c r="I344" s="383"/>
      <c r="J344" s="378"/>
      <c r="K344" s="216">
        <f>SUM(I30)</f>
        <v>239.52999999999997</v>
      </c>
    </row>
    <row r="345" spans="1:15" ht="15.75" customHeight="1" x14ac:dyDescent="0.25">
      <c r="A345" s="219" t="s">
        <v>52</v>
      </c>
      <c r="B345" s="380"/>
      <c r="C345" s="220"/>
      <c r="D345" s="219" t="s">
        <v>53</v>
      </c>
      <c r="E345" s="211">
        <f>(G49)</f>
        <v>332</v>
      </c>
      <c r="F345" s="216">
        <f>(H49)</f>
        <v>328.57000000000005</v>
      </c>
      <c r="G345" s="381"/>
      <c r="H345" s="382"/>
      <c r="I345" s="383"/>
      <c r="J345" s="378"/>
      <c r="K345" s="216">
        <f>(I49)</f>
        <v>322.77999999999997</v>
      </c>
    </row>
    <row r="346" spans="1:15" ht="15.75" customHeight="1" x14ac:dyDescent="0.25">
      <c r="A346" s="221" t="s">
        <v>83</v>
      </c>
      <c r="B346" s="380"/>
      <c r="C346" s="222"/>
      <c r="D346" s="221" t="s">
        <v>84</v>
      </c>
      <c r="E346" s="211">
        <f>(G76-G74)</f>
        <v>387</v>
      </c>
      <c r="F346" s="216">
        <f>(H76-H74)</f>
        <v>413.81000000000006</v>
      </c>
      <c r="G346" s="381"/>
      <c r="H346" s="382"/>
      <c r="I346" s="383"/>
      <c r="J346" s="378"/>
      <c r="K346" s="216">
        <f>(I76-I74)</f>
        <v>383.5</v>
      </c>
      <c r="L346" s="223"/>
    </row>
    <row r="347" spans="1:15" ht="15.75" customHeight="1" x14ac:dyDescent="0.25">
      <c r="A347" s="224" t="s">
        <v>128</v>
      </c>
      <c r="B347" s="380"/>
      <c r="C347" s="225"/>
      <c r="D347" s="224" t="s">
        <v>129</v>
      </c>
      <c r="E347" s="211">
        <f>(G96-G94)</f>
        <v>258</v>
      </c>
      <c r="F347" s="216">
        <f>(H96-H94)</f>
        <v>246.43</v>
      </c>
      <c r="G347" s="381"/>
      <c r="H347" s="382"/>
      <c r="I347" s="383"/>
      <c r="J347" s="378"/>
      <c r="K347" s="216">
        <f>(I96-I94)</f>
        <v>232.11</v>
      </c>
      <c r="L347" s="223"/>
    </row>
    <row r="348" spans="1:15" ht="15.75" customHeight="1" x14ac:dyDescent="0.25">
      <c r="A348" s="226" t="s">
        <v>158</v>
      </c>
      <c r="B348" s="380"/>
      <c r="C348" s="227"/>
      <c r="D348" s="226" t="s">
        <v>159</v>
      </c>
      <c r="E348" s="211">
        <f>(G110)</f>
        <v>258</v>
      </c>
      <c r="F348" s="216">
        <f>(H110)</f>
        <v>267.45999999999998</v>
      </c>
      <c r="G348" s="381"/>
      <c r="H348" s="382"/>
      <c r="I348" s="383"/>
      <c r="J348" s="378"/>
      <c r="K348" s="228">
        <f>(I110)</f>
        <v>264</v>
      </c>
      <c r="L348" s="223"/>
    </row>
    <row r="349" spans="1:15" ht="26.45" customHeight="1" x14ac:dyDescent="0.25">
      <c r="A349" s="229" t="s">
        <v>178</v>
      </c>
      <c r="B349" s="380"/>
      <c r="C349" s="230"/>
      <c r="D349" s="229" t="s">
        <v>179</v>
      </c>
      <c r="E349" s="211">
        <f>SUM(G139)</f>
        <v>510</v>
      </c>
      <c r="F349" s="216">
        <f>SUM(H139)</f>
        <v>563.62</v>
      </c>
      <c r="G349" s="381"/>
      <c r="H349" s="382"/>
      <c r="I349" s="383"/>
      <c r="J349" s="378"/>
      <c r="K349" s="216">
        <f>SUM(I139)</f>
        <v>553.4</v>
      </c>
      <c r="L349" s="223"/>
    </row>
    <row r="350" spans="1:15" ht="26.45" customHeight="1" x14ac:dyDescent="0.25">
      <c r="A350" s="231" t="s">
        <v>226</v>
      </c>
      <c r="B350" s="380"/>
      <c r="C350" s="232"/>
      <c r="D350" s="231" t="s">
        <v>227</v>
      </c>
      <c r="E350" s="211">
        <f>SUM(G164)</f>
        <v>354</v>
      </c>
      <c r="F350" s="216">
        <f>SUM(H164)</f>
        <v>356.23</v>
      </c>
      <c r="G350" s="381"/>
      <c r="H350" s="382"/>
      <c r="I350" s="383"/>
      <c r="J350" s="378"/>
      <c r="K350" s="216">
        <f>SUM(I164)</f>
        <v>354.39999999999992</v>
      </c>
      <c r="L350" s="223"/>
    </row>
    <row r="351" spans="1:15" ht="26.85" customHeight="1" x14ac:dyDescent="0.25">
      <c r="A351" s="233" t="s">
        <v>255</v>
      </c>
      <c r="B351" s="380"/>
      <c r="C351" s="234"/>
      <c r="D351" s="233" t="s">
        <v>256</v>
      </c>
      <c r="E351" s="211">
        <f>SUM(G174)</f>
        <v>99</v>
      </c>
      <c r="F351" s="216">
        <f>SUM(H174)</f>
        <v>107.08000000000001</v>
      </c>
      <c r="G351" s="381"/>
      <c r="H351" s="382"/>
      <c r="I351" s="383"/>
      <c r="J351" s="378"/>
      <c r="K351" s="216">
        <f>SUM(I174)</f>
        <v>104.88</v>
      </c>
      <c r="L351" s="223"/>
    </row>
    <row r="352" spans="1:15" ht="26.85" customHeight="1" x14ac:dyDescent="0.25">
      <c r="A352" s="235"/>
      <c r="B352" s="380"/>
      <c r="C352" s="236"/>
      <c r="D352" s="235" t="s">
        <v>481</v>
      </c>
      <c r="E352" s="211">
        <f>SUM(G94,G74)</f>
        <v>65</v>
      </c>
      <c r="F352" s="216">
        <f>SUM(H94+H74)</f>
        <v>88.039999999999992</v>
      </c>
      <c r="G352" s="381"/>
      <c r="H352" s="382"/>
      <c r="I352" s="383"/>
      <c r="J352" s="378"/>
      <c r="K352" s="216">
        <f>SUM(I94+I74)</f>
        <v>86.77000000000001</v>
      </c>
      <c r="L352" s="223"/>
    </row>
    <row r="353" spans="1:12" ht="26.85" customHeight="1" x14ac:dyDescent="0.25">
      <c r="A353" s="237"/>
      <c r="B353" s="238">
        <f>SUM(B343)</f>
        <v>0</v>
      </c>
      <c r="C353" s="239"/>
      <c r="D353" s="240" t="s">
        <v>15</v>
      </c>
      <c r="E353" s="237">
        <f>SUM(E343:E352)</f>
        <v>2557</v>
      </c>
      <c r="F353" s="237">
        <f>SUM(F343:F352)</f>
        <v>2660.2000000000003</v>
      </c>
      <c r="G353" s="241">
        <f>SUM(G343)</f>
        <v>734.30499999999995</v>
      </c>
      <c r="H353" s="242">
        <f>SUM(H343)</f>
        <v>739.11000000000013</v>
      </c>
      <c r="I353" s="243">
        <f>SUM(I343)</f>
        <v>702.96</v>
      </c>
      <c r="J353" s="237">
        <f>SUM(J343)</f>
        <v>380.21999999999997</v>
      </c>
      <c r="K353" s="237">
        <f>SUM(K343:K352)</f>
        <v>2581.2200000000003</v>
      </c>
      <c r="L353" s="223"/>
    </row>
    <row r="354" spans="1:12" ht="26.45" customHeight="1" x14ac:dyDescent="0.25">
      <c r="A354" s="244"/>
      <c r="B354" s="245"/>
      <c r="C354" s="246"/>
      <c r="D354" s="247" t="s">
        <v>482</v>
      </c>
      <c r="E354" s="247"/>
      <c r="F354" s="247"/>
      <c r="G354" s="247"/>
      <c r="H354" s="248"/>
      <c r="I354" s="249"/>
      <c r="J354" s="250"/>
      <c r="K354" s="250"/>
      <c r="L354" s="223"/>
    </row>
    <row r="355" spans="1:12" ht="15.75" customHeight="1" x14ac:dyDescent="0.25">
      <c r="A355" s="251"/>
      <c r="B355" s="245"/>
      <c r="C355" s="252"/>
      <c r="D355" s="253"/>
      <c r="E355" s="378" t="s">
        <v>477</v>
      </c>
      <c r="F355" s="378"/>
      <c r="G355" s="384" t="s">
        <v>483</v>
      </c>
      <c r="H355" s="384"/>
      <c r="I355" s="254"/>
      <c r="J355" s="250"/>
      <c r="K355" s="250"/>
      <c r="L355" s="223"/>
    </row>
    <row r="356" spans="1:12" ht="26.65" customHeight="1" x14ac:dyDescent="0.25">
      <c r="A356" s="255"/>
      <c r="B356" s="245"/>
      <c r="C356" s="256"/>
      <c r="D356" s="257"/>
      <c r="E356" s="378"/>
      <c r="F356" s="378"/>
      <c r="G356" s="384"/>
      <c r="H356" s="384"/>
      <c r="I356" s="254"/>
      <c r="J356" s="250"/>
      <c r="K356" s="250"/>
      <c r="L356" s="223"/>
    </row>
    <row r="357" spans="1:12" ht="25.5" customHeight="1" x14ac:dyDescent="0.25">
      <c r="A357" s="258"/>
      <c r="B357" s="245"/>
      <c r="C357" s="259"/>
      <c r="D357" s="260"/>
      <c r="E357" s="211" t="s">
        <v>480</v>
      </c>
      <c r="F357" s="211" t="s">
        <v>479</v>
      </c>
      <c r="G357" s="211" t="s">
        <v>480</v>
      </c>
      <c r="H357" s="212" t="s">
        <v>479</v>
      </c>
      <c r="I357" s="213"/>
      <c r="J357" s="250"/>
      <c r="K357" s="250"/>
      <c r="L357" s="223"/>
    </row>
    <row r="358" spans="1:12" ht="26.45" customHeight="1" x14ac:dyDescent="0.25">
      <c r="A358" s="261" t="s">
        <v>226</v>
      </c>
      <c r="B358" s="245"/>
      <c r="C358" s="262"/>
      <c r="D358" s="261" t="s">
        <v>362</v>
      </c>
      <c r="E358" s="211">
        <f>G269</f>
        <v>90</v>
      </c>
      <c r="F358" s="211">
        <f>SUM(H269)</f>
        <v>86.75</v>
      </c>
      <c r="G358" s="378">
        <f>G335</f>
        <v>171.25</v>
      </c>
      <c r="H358" s="382">
        <f>SUM(H335,L384:L387)</f>
        <v>236.68999999999997</v>
      </c>
      <c r="I358" s="383">
        <f>SUM(I335,M384:M387)</f>
        <v>207.84</v>
      </c>
      <c r="J358" s="250"/>
      <c r="K358" s="211">
        <f>SUM(I269)</f>
        <v>86.91</v>
      </c>
      <c r="L358" s="223"/>
    </row>
    <row r="359" spans="1:12" ht="26.45" customHeight="1" x14ac:dyDescent="0.25">
      <c r="A359" s="263" t="s">
        <v>372</v>
      </c>
      <c r="B359" s="245"/>
      <c r="C359" s="264"/>
      <c r="D359" s="263" t="s">
        <v>373</v>
      </c>
      <c r="E359" s="211">
        <v>70</v>
      </c>
      <c r="F359" s="211">
        <f>SUM(H277)</f>
        <v>70.72</v>
      </c>
      <c r="G359" s="378"/>
      <c r="H359" s="382"/>
      <c r="I359" s="383"/>
      <c r="J359" s="250"/>
      <c r="K359" s="211">
        <f>SUM(I277)</f>
        <v>70.599999999999994</v>
      </c>
      <c r="L359" s="223"/>
    </row>
    <row r="360" spans="1:12" ht="37.15" customHeight="1" x14ac:dyDescent="0.25">
      <c r="A360" s="265" t="s">
        <v>384</v>
      </c>
      <c r="B360" s="245"/>
      <c r="C360" s="266"/>
      <c r="D360" s="265" t="s">
        <v>385</v>
      </c>
      <c r="E360" s="211">
        <f>SUM(G324)</f>
        <v>561</v>
      </c>
      <c r="F360" s="211">
        <f>SUM(H324)</f>
        <v>572.93999999999994</v>
      </c>
      <c r="G360" s="378"/>
      <c r="H360" s="382"/>
      <c r="I360" s="383"/>
      <c r="J360" s="250"/>
      <c r="K360" s="211">
        <f>SUM(I324)</f>
        <v>567.57000000000016</v>
      </c>
      <c r="L360" s="223"/>
    </row>
    <row r="361" spans="1:12" ht="25.35" customHeight="1" x14ac:dyDescent="0.25">
      <c r="A361" s="237"/>
      <c r="B361" s="245"/>
      <c r="C361" s="239"/>
      <c r="D361" s="240" t="s">
        <v>15</v>
      </c>
      <c r="E361" s="237">
        <f>SUM(E358:E360)</f>
        <v>721</v>
      </c>
      <c r="F361" s="237">
        <f>SUM(F358:F360)</f>
        <v>730.41</v>
      </c>
      <c r="G361" s="237">
        <f>SUM(G358)</f>
        <v>171.25</v>
      </c>
      <c r="H361" s="242">
        <f>SUM(H358)</f>
        <v>236.68999999999997</v>
      </c>
      <c r="I361" s="243">
        <f>SUM(I358)</f>
        <v>207.84</v>
      </c>
      <c r="J361" s="250"/>
      <c r="K361" s="237">
        <f>SUM(K358:K360)</f>
        <v>725.08000000000015</v>
      </c>
      <c r="L361" s="223"/>
    </row>
    <row r="362" spans="1:12" ht="37.15" customHeight="1" x14ac:dyDescent="0.25">
      <c r="A362"/>
      <c r="B362" s="245"/>
      <c r="C362" s="107"/>
      <c r="D362" s="211" t="s">
        <v>484</v>
      </c>
      <c r="E362" s="267">
        <v>1615</v>
      </c>
      <c r="F362"/>
      <c r="G362"/>
      <c r="H362" s="108"/>
      <c r="I362" s="109"/>
      <c r="J362" s="250"/>
      <c r="K362" s="250"/>
      <c r="L362" s="223"/>
    </row>
    <row r="363" spans="1:12" ht="36.6" customHeight="1" x14ac:dyDescent="0.25">
      <c r="A363" s="250"/>
      <c r="B363" s="245"/>
      <c r="D363" s="211" t="s">
        <v>485</v>
      </c>
      <c r="E363" s="267">
        <v>6390</v>
      </c>
      <c r="F363" s="268"/>
      <c r="G363" s="250"/>
      <c r="H363" s="269"/>
      <c r="I363" s="270"/>
      <c r="J363" s="250"/>
      <c r="K363" s="250"/>
      <c r="L363" s="223"/>
    </row>
    <row r="364" spans="1:12" ht="15.75" customHeight="1" x14ac:dyDescent="0.25">
      <c r="A364" s="250"/>
      <c r="B364" s="245"/>
      <c r="D364" s="211" t="s">
        <v>486</v>
      </c>
      <c r="E364" s="267">
        <f>SUM(G377)</f>
        <v>4786.26</v>
      </c>
      <c r="F364" s="268"/>
      <c r="G364" s="250"/>
      <c r="H364" s="269"/>
      <c r="I364" s="270"/>
      <c r="J364" s="250"/>
      <c r="K364" s="250"/>
      <c r="L364" s="223"/>
    </row>
    <row r="365" spans="1:12" ht="15.75" customHeight="1" x14ac:dyDescent="0.25">
      <c r="A365" s="271"/>
      <c r="B365" s="272"/>
      <c r="C365" s="273"/>
      <c r="D365" s="211" t="s">
        <v>487</v>
      </c>
      <c r="E365" s="274">
        <f>SUM(T378:T381)</f>
        <v>24836.5</v>
      </c>
      <c r="F365" s="275"/>
      <c r="G365" s="275"/>
      <c r="H365" s="276"/>
      <c r="I365" s="277"/>
      <c r="J365" s="275"/>
      <c r="K365" s="250"/>
      <c r="L365" s="223"/>
    </row>
    <row r="366" spans="1:12" ht="15.75" customHeight="1" x14ac:dyDescent="0.25">
      <c r="A366" s="271"/>
      <c r="B366" s="272"/>
      <c r="C366" s="273"/>
      <c r="D366" s="385" t="s">
        <v>488</v>
      </c>
      <c r="E366" s="278"/>
      <c r="F366" s="275"/>
      <c r="G366" s="275"/>
      <c r="H366" s="276"/>
      <c r="I366" s="277"/>
      <c r="J366" s="275"/>
      <c r="K366" s="250"/>
      <c r="L366" s="223"/>
    </row>
    <row r="367" spans="1:12" ht="15.75" customHeight="1" x14ac:dyDescent="0.25">
      <c r="A367" s="271"/>
      <c r="B367" s="272"/>
      <c r="C367" s="273"/>
      <c r="D367" s="385"/>
      <c r="E367" s="278">
        <v>3</v>
      </c>
      <c r="F367" s="275"/>
      <c r="G367" s="275"/>
      <c r="H367" s="276"/>
      <c r="I367" s="277"/>
      <c r="J367" s="275"/>
      <c r="K367" s="250"/>
      <c r="L367" s="223"/>
    </row>
    <row r="368" spans="1:12" ht="15.75" customHeight="1" x14ac:dyDescent="0.25">
      <c r="A368" s="271"/>
      <c r="B368" s="272"/>
      <c r="C368" s="273"/>
      <c r="D368" s="385"/>
      <c r="E368" s="278">
        <v>1</v>
      </c>
      <c r="F368" s="275"/>
      <c r="G368" s="275"/>
      <c r="H368" s="276"/>
      <c r="I368" s="277"/>
      <c r="J368" s="275"/>
      <c r="K368" s="250"/>
      <c r="L368" s="223"/>
    </row>
    <row r="369" spans="1:20" ht="15.75" customHeight="1" x14ac:dyDescent="0.25">
      <c r="A369" s="271"/>
      <c r="B369" s="245"/>
      <c r="C369" s="273"/>
      <c r="D369" s="211" t="s">
        <v>489</v>
      </c>
      <c r="E369" s="267">
        <v>14.1</v>
      </c>
      <c r="F369" s="271"/>
      <c r="G369" s="250"/>
      <c r="H369" s="269"/>
      <c r="I369" s="270"/>
      <c r="J369" s="250"/>
      <c r="K369" s="250"/>
      <c r="L369" s="223"/>
    </row>
    <row r="370" spans="1:20" ht="15.75" customHeight="1" x14ac:dyDescent="0.25">
      <c r="A370"/>
      <c r="B370" s="106"/>
      <c r="C370" s="107"/>
      <c r="D370"/>
      <c r="E370"/>
      <c r="F370"/>
      <c r="G370"/>
      <c r="H370" s="108"/>
      <c r="I370" s="109"/>
      <c r="J370"/>
      <c r="K370" s="250"/>
      <c r="L370" s="223"/>
    </row>
    <row r="371" spans="1:20" ht="15.75" customHeight="1" x14ac:dyDescent="0.25">
      <c r="A371"/>
      <c r="B371" s="106"/>
      <c r="C371" s="107"/>
      <c r="D371"/>
      <c r="E371"/>
      <c r="F371"/>
      <c r="G371"/>
      <c r="H371" s="108"/>
      <c r="I371" s="109"/>
      <c r="J371"/>
      <c r="K371" s="275"/>
    </row>
    <row r="372" spans="1:20" ht="37.15" customHeight="1" x14ac:dyDescent="0.25">
      <c r="A372"/>
      <c r="B372" s="245"/>
      <c r="C372" s="107"/>
      <c r="D372" s="205" t="s">
        <v>490</v>
      </c>
      <c r="E372" s="279" t="s">
        <v>491</v>
      </c>
      <c r="F372" s="280" t="s">
        <v>492</v>
      </c>
      <c r="G372" s="281" t="s">
        <v>15</v>
      </c>
      <c r="H372" s="108"/>
      <c r="I372" s="109"/>
      <c r="J372" s="250"/>
      <c r="K372" s="275"/>
    </row>
    <row r="373" spans="1:20" ht="15.75" customHeight="1" x14ac:dyDescent="0.25">
      <c r="A373"/>
      <c r="B373" s="245"/>
      <c r="C373" s="107"/>
      <c r="D373" s="282">
        <v>-1</v>
      </c>
      <c r="E373" s="283">
        <f>SUM(H180:H182,H321:H322,H318,H302:H304,H296,H285,H280:H281,H171,H160:H162,H135:H136,H117:H133,H107)</f>
        <v>976.03</v>
      </c>
      <c r="F373" s="284">
        <f>SUM(H257,H250,H246,H325,H224:H226,H330)</f>
        <v>197.29999999999998</v>
      </c>
      <c r="G373" s="237">
        <f>SUM(E373:F373)</f>
        <v>1173.33</v>
      </c>
      <c r="H373" s="108"/>
      <c r="I373" s="109"/>
      <c r="J373" s="250"/>
      <c r="K373" s="275"/>
    </row>
    <row r="374" spans="1:20" ht="15.75" customHeight="1" x14ac:dyDescent="0.25">
      <c r="A374"/>
      <c r="B374" s="245"/>
      <c r="C374" s="107"/>
      <c r="D374" s="282">
        <v>0</v>
      </c>
      <c r="E374" s="283">
        <f>SUM(H195:H197,H194,H315:H316,H314,H313,H312,H309,H305,H299,H297,H286:H293,H219,H183:H193,H112:H116,H108,H70:H72,H26:H28,H11:H22,H98:H106,H68:H69,H200,H134)</f>
        <v>832.31000000000017</v>
      </c>
      <c r="F374" s="284">
        <f>SUM(H247,H251,H255,H326:H327,H227:H233,H331,H334)</f>
        <v>367.54</v>
      </c>
      <c r="G374" s="237">
        <f>SUM(E374:F374)</f>
        <v>1199.8500000000001</v>
      </c>
      <c r="H374" s="108"/>
      <c r="I374" s="109"/>
      <c r="J374" s="250"/>
      <c r="K374" s="275"/>
    </row>
    <row r="375" spans="1:20" ht="15.75" customHeight="1" x14ac:dyDescent="0.25">
      <c r="A375"/>
      <c r="B375" s="245"/>
      <c r="C375" s="107"/>
      <c r="D375" s="282">
        <v>1</v>
      </c>
      <c r="E375" s="283">
        <f>SUM(H201:H209,H310,H308,H294:H295,H271:H276,H141:H154,H74,H51:H67,H264:H265,H155:H159,H198:H199)</f>
        <v>920.03000000000009</v>
      </c>
      <c r="F375" s="284">
        <f>SUM(H256,H252,H248,H328,H234:H238,H332)</f>
        <v>285.99</v>
      </c>
      <c r="G375" s="237">
        <f>SUM(E375:F375)</f>
        <v>1206.02</v>
      </c>
      <c r="H375" s="108"/>
      <c r="I375" s="109"/>
      <c r="J375" s="250"/>
      <c r="K375" s="250"/>
      <c r="L375" s="223"/>
    </row>
    <row r="376" spans="1:20" ht="15.75" customHeight="1" x14ac:dyDescent="0.25">
      <c r="A376"/>
      <c r="B376" s="245"/>
      <c r="C376" s="107"/>
      <c r="D376" s="282">
        <v>2</v>
      </c>
      <c r="E376" s="283">
        <f>SUM(H210:H217,H311,H300:H301,H298,H282,H279,H266:H268,H172,H166:H170,H78:H94,H32:H47,H6:H7,H23:H25,H307)</f>
        <v>1013.7599999999996</v>
      </c>
      <c r="F376" s="284">
        <f>SUM(H253,H249,H329,H239:H243,H333)</f>
        <v>193.3</v>
      </c>
      <c r="G376" s="237">
        <f>SUM(E376:F376)</f>
        <v>1207.0599999999997</v>
      </c>
      <c r="H376" s="108"/>
      <c r="I376" s="109"/>
      <c r="J376" s="250"/>
      <c r="K376" s="250"/>
      <c r="L376" s="223"/>
    </row>
    <row r="377" spans="1:20" ht="15.75" customHeight="1" x14ac:dyDescent="0.25">
      <c r="A377"/>
      <c r="B377" s="106"/>
      <c r="C377" s="107"/>
      <c r="D377" s="240" t="s">
        <v>15</v>
      </c>
      <c r="E377" s="286">
        <f>SUM(E373:E376)</f>
        <v>3742.13</v>
      </c>
      <c r="F377" s="287">
        <f>SUM(F373:F376)</f>
        <v>1044.1300000000001</v>
      </c>
      <c r="G377" s="237">
        <f>SUM(E377:F377)</f>
        <v>4786.26</v>
      </c>
      <c r="H377" s="108"/>
      <c r="I377" s="109"/>
      <c r="J377"/>
      <c r="K377" s="250"/>
      <c r="L377" s="223"/>
    </row>
    <row r="378" spans="1:20" ht="15.75" customHeight="1" x14ac:dyDescent="0.25">
      <c r="A378" s="271"/>
      <c r="B378" s="106"/>
      <c r="C378" s="273"/>
      <c r="D378" s="271"/>
      <c r="E378" s="250"/>
      <c r="F378" s="288"/>
      <c r="G378" s="250"/>
      <c r="H378" s="269"/>
      <c r="I378" s="270"/>
      <c r="J378"/>
      <c r="K378" s="250"/>
      <c r="L378" s="223"/>
      <c r="Q378" s="223">
        <v>-1</v>
      </c>
      <c r="R378" s="250">
        <v>1545</v>
      </c>
      <c r="S378" s="250">
        <v>2.8</v>
      </c>
      <c r="T378" s="250">
        <f>PRODUCT(R378,S378)</f>
        <v>4326</v>
      </c>
    </row>
    <row r="379" spans="1:20" ht="26.45" customHeight="1" x14ac:dyDescent="0.25">
      <c r="A379" s="289"/>
      <c r="B379" s="106"/>
      <c r="C379" s="290"/>
      <c r="D379" s="291"/>
      <c r="E379" s="386" t="s">
        <v>477</v>
      </c>
      <c r="F379" s="386"/>
      <c r="G379" s="250"/>
      <c r="H379" s="269"/>
      <c r="I379" s="270"/>
      <c r="J379"/>
      <c r="K379" s="250"/>
      <c r="L379" s="223"/>
      <c r="Q379" s="223">
        <v>0</v>
      </c>
      <c r="R379" s="250">
        <v>1615</v>
      </c>
      <c r="S379" s="250">
        <v>4.0999999999999996</v>
      </c>
      <c r="T379" s="250">
        <f>PRODUCT(R379,S379)</f>
        <v>6621.4999999999991</v>
      </c>
    </row>
    <row r="380" spans="1:20" ht="15.75" customHeight="1" x14ac:dyDescent="0.25">
      <c r="A380" s="258"/>
      <c r="B380" s="106"/>
      <c r="C380" s="259"/>
      <c r="D380" s="260"/>
      <c r="E380" s="386" t="s">
        <v>479</v>
      </c>
      <c r="F380" s="386"/>
      <c r="G380" s="250"/>
      <c r="H380" s="269"/>
      <c r="I380" s="270"/>
      <c r="J380"/>
      <c r="K380" s="250"/>
      <c r="L380" s="223"/>
      <c r="Q380" s="223">
        <v>1</v>
      </c>
      <c r="R380" s="250">
        <v>1615</v>
      </c>
      <c r="S380" s="250">
        <v>4.0999999999999996</v>
      </c>
      <c r="T380" s="250">
        <f>PRODUCT(R380,S380)</f>
        <v>6621.4999999999991</v>
      </c>
    </row>
    <row r="381" spans="1:20" ht="15.75" customHeight="1" x14ac:dyDescent="0.25">
      <c r="A381" s="214" t="s">
        <v>11</v>
      </c>
      <c r="B381" s="106"/>
      <c r="C381" s="215"/>
      <c r="D381" s="214" t="s">
        <v>12</v>
      </c>
      <c r="E381" s="378">
        <f t="shared" ref="E381:E390" si="0">SUM(F343)</f>
        <v>41.65</v>
      </c>
      <c r="F381" s="378"/>
      <c r="G381" s="216">
        <f>SUM(K343)</f>
        <v>39.849999999999994</v>
      </c>
      <c r="H381" s="269"/>
      <c r="I381" s="270"/>
      <c r="J381"/>
      <c r="K381" s="275"/>
      <c r="L381" s="223"/>
      <c r="Q381" s="223">
        <v>2</v>
      </c>
      <c r="R381" s="285">
        <v>1615</v>
      </c>
      <c r="S381" s="250">
        <v>4.5</v>
      </c>
      <c r="T381" s="250">
        <f>PRODUCT(R381,S381)</f>
        <v>7267.5</v>
      </c>
    </row>
    <row r="382" spans="1:20" ht="15.75" customHeight="1" x14ac:dyDescent="0.25">
      <c r="A382" s="217" t="s">
        <v>16</v>
      </c>
      <c r="B382" s="106"/>
      <c r="C382" s="218"/>
      <c r="D382" s="217" t="s">
        <v>17</v>
      </c>
      <c r="E382" s="378">
        <f t="shared" si="0"/>
        <v>247.30999999999997</v>
      </c>
      <c r="F382" s="378"/>
      <c r="G382" s="216">
        <f>SUM(K344)</f>
        <v>239.52999999999997</v>
      </c>
      <c r="H382" s="269"/>
      <c r="I382" s="270"/>
      <c r="J382"/>
      <c r="K382" s="275"/>
      <c r="L382" s="223"/>
    </row>
    <row r="383" spans="1:20" ht="15.75" customHeight="1" x14ac:dyDescent="0.25">
      <c r="A383" s="219" t="s">
        <v>52</v>
      </c>
      <c r="B383" s="245"/>
      <c r="C383" s="220"/>
      <c r="D383" s="219" t="s">
        <v>53</v>
      </c>
      <c r="E383" s="378">
        <f t="shared" si="0"/>
        <v>328.57000000000005</v>
      </c>
      <c r="F383" s="378"/>
      <c r="G383" s="228">
        <f>(K345)</f>
        <v>322.77999999999997</v>
      </c>
      <c r="H383" s="269"/>
      <c r="I383" s="270"/>
      <c r="J383" s="250"/>
      <c r="K383" s="275"/>
      <c r="L383" s="223"/>
    </row>
    <row r="384" spans="1:20" ht="15.75" customHeight="1" x14ac:dyDescent="0.25">
      <c r="A384" s="221" t="s">
        <v>83</v>
      </c>
      <c r="B384" s="245"/>
      <c r="C384" s="222"/>
      <c r="D384" s="221" t="s">
        <v>84</v>
      </c>
      <c r="E384" s="378">
        <f t="shared" si="0"/>
        <v>413.81000000000006</v>
      </c>
      <c r="F384" s="378"/>
      <c r="G384" s="216">
        <f>(K346)</f>
        <v>383.5</v>
      </c>
      <c r="H384" s="269"/>
      <c r="I384" s="270"/>
      <c r="J384" s="250"/>
      <c r="K384" s="275"/>
      <c r="L384" s="223"/>
    </row>
    <row r="385" spans="1:12" ht="15.75" customHeight="1" x14ac:dyDescent="0.25">
      <c r="A385" s="224" t="s">
        <v>128</v>
      </c>
      <c r="B385" s="245"/>
      <c r="C385" s="225"/>
      <c r="D385" s="224" t="s">
        <v>129</v>
      </c>
      <c r="E385" s="386">
        <f t="shared" si="0"/>
        <v>246.43</v>
      </c>
      <c r="F385" s="386"/>
      <c r="G385" s="228">
        <f>(K347)</f>
        <v>232.11</v>
      </c>
      <c r="H385" s="269"/>
      <c r="I385" s="270"/>
      <c r="J385" s="250"/>
      <c r="K385" s="275"/>
      <c r="L385" s="223"/>
    </row>
    <row r="386" spans="1:12" ht="15.75" customHeight="1" x14ac:dyDescent="0.25">
      <c r="A386" s="226" t="s">
        <v>158</v>
      </c>
      <c r="B386" s="245"/>
      <c r="C386" s="227"/>
      <c r="D386" s="226" t="s">
        <v>159</v>
      </c>
      <c r="E386" s="386">
        <f t="shared" si="0"/>
        <v>267.45999999999998</v>
      </c>
      <c r="F386" s="386"/>
      <c r="G386" s="228">
        <f>(K348)</f>
        <v>264</v>
      </c>
      <c r="H386" s="269"/>
      <c r="I386" s="270"/>
      <c r="J386" s="250"/>
      <c r="K386" s="275"/>
      <c r="L386" s="223"/>
    </row>
    <row r="387" spans="1:12" ht="26.45" customHeight="1" x14ac:dyDescent="0.25">
      <c r="A387" s="229" t="s">
        <v>178</v>
      </c>
      <c r="B387" s="245"/>
      <c r="C387" s="230"/>
      <c r="D387" s="229" t="s">
        <v>179</v>
      </c>
      <c r="E387" s="386">
        <f t="shared" si="0"/>
        <v>563.62</v>
      </c>
      <c r="F387" s="386"/>
      <c r="G387" s="216">
        <f>SUM(K349)</f>
        <v>553.4</v>
      </c>
      <c r="H387" s="269"/>
      <c r="I387" s="270"/>
      <c r="J387" s="250"/>
      <c r="K387" s="250"/>
      <c r="L387" s="223"/>
    </row>
    <row r="388" spans="1:12" ht="26.45" customHeight="1" x14ac:dyDescent="0.25">
      <c r="A388" s="231" t="s">
        <v>226</v>
      </c>
      <c r="B388" s="245"/>
      <c r="C388" s="232"/>
      <c r="D388" s="231" t="s">
        <v>227</v>
      </c>
      <c r="E388" s="386">
        <f t="shared" si="0"/>
        <v>356.23</v>
      </c>
      <c r="F388" s="386"/>
      <c r="G388" s="216">
        <f>SUM(K350)</f>
        <v>354.39999999999992</v>
      </c>
      <c r="H388" s="269"/>
      <c r="I388" s="270"/>
      <c r="J388" s="250"/>
      <c r="K388" s="250"/>
      <c r="L388" s="223"/>
    </row>
    <row r="389" spans="1:12" ht="26.45" customHeight="1" x14ac:dyDescent="0.25">
      <c r="A389" s="233" t="s">
        <v>255</v>
      </c>
      <c r="B389" s="245"/>
      <c r="C389" s="234"/>
      <c r="D389" s="233" t="s">
        <v>256</v>
      </c>
      <c r="E389" s="386">
        <f t="shared" si="0"/>
        <v>107.08000000000001</v>
      </c>
      <c r="F389" s="386"/>
      <c r="G389" s="216">
        <f>SUM(K351)</f>
        <v>104.88</v>
      </c>
      <c r="H389" s="269"/>
      <c r="I389" s="270"/>
      <c r="J389" s="250"/>
      <c r="K389" s="250"/>
      <c r="L389" s="223"/>
    </row>
    <row r="390" spans="1:12" ht="15.75" customHeight="1" x14ac:dyDescent="0.25">
      <c r="A390" s="235"/>
      <c r="B390" s="245"/>
      <c r="C390" s="236"/>
      <c r="D390" s="235" t="s">
        <v>481</v>
      </c>
      <c r="E390" s="386">
        <f t="shared" si="0"/>
        <v>88.039999999999992</v>
      </c>
      <c r="F390" s="386"/>
      <c r="G390" s="216">
        <f>SUM(K352)</f>
        <v>86.77000000000001</v>
      </c>
      <c r="H390" s="269"/>
      <c r="I390" s="270"/>
      <c r="J390" s="250"/>
      <c r="K390" s="250"/>
      <c r="L390" s="223"/>
    </row>
    <row r="391" spans="1:12" ht="15.75" customHeight="1" x14ac:dyDescent="0.25">
      <c r="A391" s="292" t="s">
        <v>266</v>
      </c>
      <c r="B391" s="245"/>
      <c r="C391" s="293"/>
      <c r="D391" s="209" t="s">
        <v>493</v>
      </c>
      <c r="E391" s="386">
        <f>SUM(J343)</f>
        <v>380.21999999999997</v>
      </c>
      <c r="F391" s="386"/>
      <c r="G391" s="279">
        <f>SUM(I343)</f>
        <v>702.96</v>
      </c>
      <c r="H391" s="279"/>
      <c r="I391" s="270"/>
      <c r="J391" s="250"/>
      <c r="K391" s="250"/>
      <c r="L391" s="223"/>
    </row>
    <row r="392" spans="1:12" ht="26.45" customHeight="1" x14ac:dyDescent="0.25">
      <c r="A392" s="261" t="s">
        <v>226</v>
      </c>
      <c r="B392" s="245"/>
      <c r="C392" s="262"/>
      <c r="D392" s="261" t="s">
        <v>362</v>
      </c>
      <c r="E392" s="386">
        <f>SUM(F358)</f>
        <v>86.75</v>
      </c>
      <c r="F392" s="386"/>
      <c r="G392" s="279">
        <f>SUM(H358)</f>
        <v>236.68999999999997</v>
      </c>
      <c r="H392" s="279"/>
      <c r="I392" s="270"/>
      <c r="J392" s="250"/>
      <c r="K392" s="250"/>
      <c r="L392" s="223"/>
    </row>
    <row r="393" spans="1:12" ht="26.45" customHeight="1" x14ac:dyDescent="0.25">
      <c r="A393" s="263" t="s">
        <v>372</v>
      </c>
      <c r="B393" s="245"/>
      <c r="C393" s="264"/>
      <c r="D393" s="263" t="s">
        <v>373</v>
      </c>
      <c r="E393" s="386">
        <f>SUM(F359)</f>
        <v>70.72</v>
      </c>
      <c r="F393" s="386"/>
      <c r="G393" s="279">
        <f>K359</f>
        <v>70.599999999999994</v>
      </c>
      <c r="H393" s="279"/>
      <c r="I393" s="270"/>
      <c r="J393" s="250"/>
      <c r="K393" s="250"/>
      <c r="L393" s="223"/>
    </row>
    <row r="394" spans="1:12" ht="37.15" customHeight="1" x14ac:dyDescent="0.25">
      <c r="A394" s="265" t="s">
        <v>384</v>
      </c>
      <c r="B394" s="245"/>
      <c r="C394" s="266"/>
      <c r="D394" s="265" t="s">
        <v>385</v>
      </c>
      <c r="E394" s="386">
        <f>SUM(F360)</f>
        <v>572.93999999999994</v>
      </c>
      <c r="F394" s="386"/>
      <c r="G394" s="279">
        <f>I336</f>
        <v>932.92000000000019</v>
      </c>
      <c r="H394" s="279"/>
      <c r="I394" s="270"/>
      <c r="J394" s="250"/>
      <c r="K394" s="250"/>
      <c r="L394" s="223"/>
    </row>
    <row r="395" spans="1:12" ht="15.75" customHeight="1" x14ac:dyDescent="0.25">
      <c r="A395" s="294"/>
      <c r="B395" s="245"/>
      <c r="C395" s="295"/>
      <c r="D395" s="296" t="s">
        <v>15</v>
      </c>
      <c r="E395" s="387">
        <f>SUM(E381:E394)</f>
        <v>3770.83</v>
      </c>
      <c r="F395" s="387"/>
      <c r="G395" s="250">
        <f>SUM(G381:G391)</f>
        <v>3284.1800000000003</v>
      </c>
      <c r="H395" s="269"/>
      <c r="I395" s="270"/>
      <c r="J395" s="250"/>
      <c r="K395" s="250"/>
      <c r="L395" s="223"/>
    </row>
    <row r="396" spans="1:12" ht="26.45" customHeight="1" x14ac:dyDescent="0.25">
      <c r="A396" s="289"/>
      <c r="B396" s="245"/>
      <c r="C396" s="290"/>
      <c r="D396" s="291"/>
      <c r="E396" s="386" t="s">
        <v>494</v>
      </c>
      <c r="F396" s="386"/>
      <c r="G396" s="250"/>
      <c r="H396" s="269"/>
      <c r="I396" s="270"/>
      <c r="J396" s="250"/>
      <c r="K396" s="250"/>
      <c r="L396" s="223"/>
    </row>
    <row r="397" spans="1:12" ht="15.75" customHeight="1" x14ac:dyDescent="0.25">
      <c r="A397" s="258"/>
      <c r="B397" s="245"/>
      <c r="C397" s="259"/>
      <c r="D397" s="260"/>
      <c r="E397" s="386" t="s">
        <v>479</v>
      </c>
      <c r="F397" s="386"/>
      <c r="G397" s="250"/>
      <c r="H397" s="269"/>
      <c r="I397" s="270"/>
      <c r="J397" s="250"/>
      <c r="K397" s="250"/>
      <c r="L397" s="223"/>
    </row>
    <row r="398" spans="1:12" ht="15.75" customHeight="1" x14ac:dyDescent="0.25">
      <c r="A398" s="297" t="s">
        <v>495</v>
      </c>
      <c r="B398" s="245"/>
      <c r="C398" s="298"/>
      <c r="D398" s="299" t="s">
        <v>496</v>
      </c>
      <c r="E398" s="386">
        <f>SUM(H343)</f>
        <v>739.11000000000013</v>
      </c>
      <c r="F398" s="386"/>
      <c r="G398" s="250"/>
      <c r="H398" s="269"/>
      <c r="I398" s="270"/>
      <c r="J398" s="250"/>
      <c r="K398" s="250"/>
      <c r="L398" s="223"/>
    </row>
    <row r="399" spans="1:12" ht="15.75" customHeight="1" x14ac:dyDescent="0.25">
      <c r="A399" s="300" t="s">
        <v>461</v>
      </c>
      <c r="B399" s="245"/>
      <c r="C399" s="301"/>
      <c r="D399" s="300" t="s">
        <v>496</v>
      </c>
      <c r="E399" s="386">
        <f>SUM(H358)</f>
        <v>236.68999999999997</v>
      </c>
      <c r="F399" s="386"/>
      <c r="G399" s="250"/>
      <c r="H399" s="269"/>
      <c r="I399" s="270"/>
      <c r="J399" s="250"/>
      <c r="K399" s="250"/>
      <c r="L399" s="223"/>
    </row>
    <row r="400" spans="1:12" ht="36.75" customHeight="1" x14ac:dyDescent="0.25">
      <c r="A400" s="294"/>
      <c r="B400" s="245"/>
      <c r="C400" s="295"/>
      <c r="D400" s="296" t="s">
        <v>15</v>
      </c>
      <c r="E400" s="387">
        <f>SUM(E398:E399)</f>
        <v>975.80000000000007</v>
      </c>
      <c r="F400" s="387"/>
      <c r="G400" s="250"/>
      <c r="H400" s="269"/>
      <c r="I400" s="270"/>
      <c r="J400" s="250"/>
      <c r="K400" s="250"/>
      <c r="L400" s="223"/>
    </row>
    <row r="401" spans="1:12" ht="15.75" customHeight="1" x14ac:dyDescent="0.25">
      <c r="A401"/>
      <c r="B401" s="245"/>
      <c r="C401" s="107"/>
      <c r="D401"/>
      <c r="E401"/>
      <c r="F401"/>
      <c r="G401"/>
      <c r="H401" s="108"/>
      <c r="I401" s="109"/>
      <c r="J401" s="250"/>
      <c r="K401" s="250"/>
      <c r="L401" s="223"/>
    </row>
    <row r="402" spans="1:12" ht="25.5" customHeight="1" x14ac:dyDescent="0.25">
      <c r="A402"/>
      <c r="B402" s="245"/>
      <c r="C402" s="107"/>
      <c r="D402"/>
      <c r="E402"/>
      <c r="F402"/>
      <c r="G402"/>
      <c r="H402" s="108"/>
      <c r="I402" s="109"/>
      <c r="J402" s="250"/>
      <c r="K402" s="250"/>
      <c r="L402" s="223"/>
    </row>
    <row r="403" spans="1:12" ht="15.75" customHeight="1" x14ac:dyDescent="0.25">
      <c r="A403"/>
      <c r="B403" s="245"/>
      <c r="C403" s="107"/>
      <c r="D403"/>
      <c r="E403"/>
      <c r="F403"/>
      <c r="G403"/>
      <c r="H403" s="108"/>
      <c r="I403" s="109"/>
      <c r="J403" s="250"/>
      <c r="K403" s="250"/>
      <c r="L403" s="223"/>
    </row>
    <row r="404" spans="1:12" ht="15.75" customHeight="1" x14ac:dyDescent="0.25">
      <c r="A404"/>
      <c r="B404" s="245"/>
      <c r="C404" s="107"/>
      <c r="D404"/>
      <c r="E404"/>
      <c r="F404"/>
      <c r="G404"/>
      <c r="H404" s="108"/>
      <c r="I404" s="109"/>
      <c r="J404" s="250"/>
      <c r="K404" s="250"/>
      <c r="L404" s="223"/>
    </row>
    <row r="405" spans="1:12" ht="15.75" customHeight="1" x14ac:dyDescent="0.25">
      <c r="A405"/>
      <c r="B405" s="245"/>
      <c r="C405" s="107"/>
      <c r="D405"/>
      <c r="E405"/>
      <c r="F405"/>
      <c r="G405"/>
      <c r="H405" s="108"/>
      <c r="I405" s="109"/>
      <c r="J405" s="250"/>
      <c r="K405" s="250"/>
      <c r="L405" s="223"/>
    </row>
    <row r="406" spans="1:12" ht="15.75" customHeight="1" x14ac:dyDescent="0.25">
      <c r="A406"/>
      <c r="B406" s="245"/>
      <c r="C406" s="107"/>
      <c r="D406"/>
      <c r="E406"/>
      <c r="F406"/>
      <c r="G406"/>
      <c r="H406" s="108"/>
      <c r="I406" s="109"/>
      <c r="J406" s="250"/>
      <c r="K406" s="250"/>
      <c r="L406" s="223"/>
    </row>
    <row r="407" spans="1:12" ht="15.75" customHeight="1" x14ac:dyDescent="0.25">
      <c r="A407" s="250"/>
      <c r="B407" s="245"/>
      <c r="D407" s="250"/>
      <c r="E407" s="302"/>
      <c r="F407" s="268"/>
      <c r="G407" s="250"/>
      <c r="H407" s="269"/>
      <c r="I407" s="270"/>
      <c r="J407" s="250"/>
      <c r="K407" s="250"/>
      <c r="L407" s="223"/>
    </row>
    <row r="408" spans="1:12" ht="15.75" customHeight="1" x14ac:dyDescent="0.25">
      <c r="A408" s="250"/>
      <c r="B408" s="245"/>
      <c r="D408" s="250"/>
      <c r="E408" s="302"/>
      <c r="F408" s="268"/>
      <c r="G408" s="250"/>
      <c r="H408" s="269"/>
      <c r="I408" s="270"/>
      <c r="J408" s="250"/>
      <c r="K408" s="250"/>
      <c r="L408" s="223"/>
    </row>
    <row r="409" spans="1:12" ht="15.75" customHeight="1" x14ac:dyDescent="0.25">
      <c r="A409"/>
      <c r="B409" s="245"/>
      <c r="C409" s="107"/>
      <c r="D409"/>
      <c r="E409"/>
      <c r="F409"/>
      <c r="G409"/>
      <c r="H409" s="108"/>
      <c r="I409" s="109"/>
      <c r="J409" s="250"/>
      <c r="K409" s="250"/>
      <c r="L409" s="223"/>
    </row>
    <row r="410" spans="1:12" ht="15.75" customHeight="1" x14ac:dyDescent="0.25">
      <c r="A410"/>
      <c r="B410" s="245"/>
      <c r="C410" s="107"/>
      <c r="D410"/>
      <c r="E410"/>
      <c r="F410"/>
      <c r="G410"/>
      <c r="H410" s="108"/>
      <c r="I410" s="109"/>
      <c r="J410" s="250"/>
      <c r="K410" s="250"/>
      <c r="L410" s="223"/>
    </row>
    <row r="411" spans="1:12" ht="15.75" customHeight="1" x14ac:dyDescent="0.25">
      <c r="A411"/>
      <c r="B411" s="245"/>
      <c r="C411" s="107"/>
      <c r="D411"/>
      <c r="E411"/>
      <c r="F411"/>
      <c r="G411"/>
      <c r="H411" s="108"/>
      <c r="I411" s="109"/>
      <c r="J411" s="250"/>
      <c r="K411" s="250"/>
      <c r="L411" s="223"/>
    </row>
    <row r="412" spans="1:12" ht="25.15" customHeight="1" x14ac:dyDescent="0.25">
      <c r="A412"/>
      <c r="B412" s="245"/>
      <c r="C412" s="107"/>
      <c r="D412"/>
      <c r="E412"/>
      <c r="F412"/>
      <c r="G412"/>
      <c r="H412" s="108"/>
      <c r="I412" s="109"/>
      <c r="J412" s="250"/>
      <c r="K412" s="250"/>
      <c r="L412" s="223"/>
    </row>
    <row r="413" spans="1:12" ht="15.75" customHeight="1" x14ac:dyDescent="0.25">
      <c r="A413"/>
      <c r="C413" s="107"/>
      <c r="D413"/>
      <c r="E413"/>
      <c r="F413"/>
      <c r="G413"/>
      <c r="H413" s="108"/>
      <c r="I413" s="109"/>
      <c r="K413" s="250"/>
      <c r="L413" s="223"/>
    </row>
    <row r="414" spans="1:12" ht="15.75" customHeight="1" x14ac:dyDescent="0.25">
      <c r="A414"/>
      <c r="C414" s="107"/>
      <c r="D414"/>
      <c r="E414"/>
      <c r="F414"/>
      <c r="G414"/>
      <c r="H414" s="108"/>
      <c r="I414" s="109"/>
      <c r="K414" s="250"/>
      <c r="L414" s="223"/>
    </row>
    <row r="415" spans="1:12" ht="15.75" customHeight="1" x14ac:dyDescent="0.25">
      <c r="A415" s="250"/>
      <c r="D415" s="250"/>
      <c r="E415" s="302"/>
      <c r="F415" s="268"/>
      <c r="G415" s="250"/>
      <c r="H415" s="269"/>
      <c r="I415" s="270"/>
      <c r="K415" s="250"/>
      <c r="L415" s="223"/>
    </row>
    <row r="416" spans="1:12" ht="25.35" customHeight="1" x14ac:dyDescent="0.25">
      <c r="A416" s="250"/>
      <c r="D416" s="1" t="s">
        <v>497</v>
      </c>
      <c r="E416" s="302"/>
      <c r="F416" s="268"/>
      <c r="G416" s="250"/>
      <c r="H416" s="269"/>
      <c r="I416" s="270"/>
      <c r="K416" s="250"/>
      <c r="L416" s="223"/>
    </row>
    <row r="417" spans="1:9" ht="15.75" customHeight="1" x14ac:dyDescent="0.25">
      <c r="A417" s="250"/>
      <c r="D417" s="250"/>
      <c r="E417" s="302"/>
      <c r="F417" s="268"/>
      <c r="G417" s="250"/>
      <c r="H417" s="269"/>
      <c r="I417" s="270"/>
    </row>
    <row r="418" spans="1:9" ht="25.15" customHeight="1" x14ac:dyDescent="0.25">
      <c r="A418" s="303" t="s">
        <v>498</v>
      </c>
      <c r="C418" s="304"/>
      <c r="D418" s="303" t="s">
        <v>499</v>
      </c>
      <c r="E418" s="303" t="s">
        <v>500</v>
      </c>
      <c r="F418" s="303" t="s">
        <v>501</v>
      </c>
      <c r="G418" s="303" t="s">
        <v>502</v>
      </c>
      <c r="H418" s="305" t="s">
        <v>503</v>
      </c>
      <c r="I418" s="306"/>
    </row>
    <row r="419" spans="1:9" ht="15.75" customHeight="1" x14ac:dyDescent="0.25">
      <c r="A419" s="307">
        <v>1</v>
      </c>
      <c r="C419" s="308"/>
      <c r="D419" s="309" t="s">
        <v>504</v>
      </c>
      <c r="E419" s="310">
        <v>4400</v>
      </c>
      <c r="F419" s="309">
        <v>90</v>
      </c>
      <c r="G419" s="310">
        <f>PRODUCT(E419,F419)</f>
        <v>396000</v>
      </c>
      <c r="H419" s="311">
        <f>PRODUCT(G419,1.23)</f>
        <v>487080</v>
      </c>
      <c r="I419" s="312"/>
    </row>
    <row r="420" spans="1:9" ht="15.75" customHeight="1" x14ac:dyDescent="0.25">
      <c r="A420" s="307">
        <v>2</v>
      </c>
      <c r="C420" s="308"/>
      <c r="D420" s="309" t="s">
        <v>505</v>
      </c>
      <c r="E420" s="310">
        <f>SUM(G377)</f>
        <v>4786.26</v>
      </c>
      <c r="F420" s="310">
        <v>7500</v>
      </c>
      <c r="G420" s="310">
        <f>PRODUCT(E420,F420)</f>
        <v>35896950</v>
      </c>
      <c r="H420" s="311">
        <f>PRODUCT(G420,1.23)</f>
        <v>44153248.5</v>
      </c>
      <c r="I420" s="312"/>
    </row>
    <row r="421" spans="1:9" ht="15.75" customHeight="1" x14ac:dyDescent="0.25">
      <c r="A421" s="307">
        <v>3</v>
      </c>
      <c r="C421" s="308"/>
      <c r="D421" s="309" t="s">
        <v>506</v>
      </c>
      <c r="E421" s="310">
        <v>4975</v>
      </c>
      <c r="F421" s="310">
        <v>350</v>
      </c>
      <c r="G421" s="310">
        <f>PRODUCT(E421,F421)</f>
        <v>1741250</v>
      </c>
      <c r="H421" s="311">
        <f>PRODUCT(G421,1.23)</f>
        <v>2141737.5</v>
      </c>
      <c r="I421" s="312"/>
    </row>
    <row r="422" spans="1:9" ht="15.75" customHeight="1" x14ac:dyDescent="0.25">
      <c r="A422" s="307">
        <v>4</v>
      </c>
      <c r="C422" s="308"/>
      <c r="D422" s="309" t="s">
        <v>507</v>
      </c>
      <c r="E422" s="310"/>
      <c r="F422" s="310"/>
      <c r="G422" s="310">
        <v>3200000</v>
      </c>
      <c r="H422" s="313">
        <f>PRODUCT(G422,1.23)</f>
        <v>3936000</v>
      </c>
      <c r="I422" s="314"/>
    </row>
    <row r="423" spans="1:9" ht="15.75" customHeight="1" x14ac:dyDescent="0.25">
      <c r="A423" s="307">
        <v>5</v>
      </c>
      <c r="C423" s="308"/>
      <c r="D423" s="309" t="s">
        <v>508</v>
      </c>
      <c r="E423" s="309"/>
      <c r="F423" s="309"/>
      <c r="G423" s="310">
        <f>SUM(G420:G422)*0.1</f>
        <v>4083820</v>
      </c>
      <c r="H423" s="313">
        <f>PRODUCT(G423,1.23)</f>
        <v>5023098.5999999996</v>
      </c>
      <c r="I423" s="314"/>
    </row>
    <row r="424" spans="1:9" ht="15.75" customHeight="1" x14ac:dyDescent="0.25">
      <c r="A424" s="309"/>
      <c r="C424" s="315"/>
      <c r="D424" s="309"/>
      <c r="E424" s="309"/>
      <c r="F424" s="309"/>
      <c r="G424" s="309"/>
      <c r="H424" s="316"/>
      <c r="I424" s="30"/>
    </row>
    <row r="425" spans="1:9" ht="15.75" customHeight="1" x14ac:dyDescent="0.25">
      <c r="A425" s="309"/>
      <c r="C425" s="315"/>
      <c r="D425" s="309"/>
      <c r="E425" s="309"/>
      <c r="F425" s="303" t="s">
        <v>509</v>
      </c>
      <c r="G425" s="310">
        <f>SUM(G419:G424)</f>
        <v>45318020</v>
      </c>
      <c r="H425" s="313">
        <f>SUM(H419:H423)</f>
        <v>55741164.600000001</v>
      </c>
      <c r="I425" s="314"/>
    </row>
    <row r="426" spans="1:9" ht="25.35" customHeight="1" x14ac:dyDescent="0.25"/>
    <row r="427" spans="1:9" ht="15.75" customHeight="1" x14ac:dyDescent="0.25"/>
    <row r="428" spans="1:9" ht="15.75" customHeight="1" x14ac:dyDescent="0.25">
      <c r="A428" s="317"/>
      <c r="C428" s="318"/>
      <c r="D428" s="317"/>
      <c r="E428" s="317"/>
      <c r="F428" s="317"/>
      <c r="G428" s="317"/>
      <c r="H428" s="319"/>
      <c r="I428" s="306"/>
    </row>
    <row r="429" spans="1:9" ht="15.75" customHeight="1" x14ac:dyDescent="0.25">
      <c r="A429" s="307"/>
      <c r="C429" s="308"/>
      <c r="D429" s="320"/>
      <c r="E429" s="307"/>
      <c r="F429" s="320"/>
      <c r="G429" s="307"/>
      <c r="H429" s="321"/>
      <c r="I429" s="312"/>
    </row>
    <row r="430" spans="1:9" ht="15.75" customHeight="1" x14ac:dyDescent="0.25">
      <c r="A430" s="307"/>
      <c r="C430" s="308"/>
      <c r="D430" s="320"/>
      <c r="E430" s="307"/>
      <c r="F430" s="307"/>
      <c r="G430" s="307"/>
      <c r="H430" s="321"/>
      <c r="I430" s="312"/>
    </row>
    <row r="431" spans="1:9" ht="15.75" customHeight="1" x14ac:dyDescent="0.25">
      <c r="A431" s="307"/>
      <c r="C431" s="308"/>
      <c r="D431" s="320"/>
      <c r="E431" s="307"/>
      <c r="F431" s="307"/>
      <c r="G431" s="307"/>
      <c r="H431" s="321"/>
      <c r="I431" s="312"/>
    </row>
    <row r="432" spans="1:9" ht="15.75" customHeight="1" x14ac:dyDescent="0.25">
      <c r="A432" s="307"/>
      <c r="C432" s="308"/>
      <c r="D432" s="320"/>
      <c r="E432" s="307"/>
      <c r="F432" s="307"/>
      <c r="G432" s="307"/>
      <c r="H432" s="322"/>
      <c r="I432" s="314"/>
    </row>
    <row r="433" spans="1:9" ht="15.75" customHeight="1" x14ac:dyDescent="0.25">
      <c r="A433" s="307"/>
      <c r="C433" s="308"/>
      <c r="D433" s="320"/>
      <c r="E433" s="320"/>
      <c r="F433" s="320"/>
      <c r="G433" s="307"/>
      <c r="H433" s="322"/>
      <c r="I433" s="314"/>
    </row>
    <row r="434" spans="1:9" ht="15.75" customHeight="1" x14ac:dyDescent="0.25">
      <c r="A434" s="320"/>
      <c r="C434" s="323"/>
      <c r="D434" s="320"/>
      <c r="E434" s="320"/>
      <c r="F434" s="320"/>
      <c r="G434" s="320"/>
      <c r="H434" s="29"/>
      <c r="I434" s="30"/>
    </row>
    <row r="435" spans="1:9" ht="15.75" customHeight="1" x14ac:dyDescent="0.25">
      <c r="A435" s="320"/>
      <c r="C435" s="323"/>
      <c r="D435" s="320"/>
      <c r="E435" s="320"/>
      <c r="F435" s="317"/>
      <c r="G435" s="307"/>
      <c r="H435" s="322"/>
      <c r="I435" s="314"/>
    </row>
    <row r="462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65558" ht="12.75" customHeight="1" x14ac:dyDescent="0.25"/>
  </sheetData>
  <mergeCells count="164">
    <mergeCell ref="E400:F400"/>
    <mergeCell ref="E391:F391"/>
    <mergeCell ref="E392:F392"/>
    <mergeCell ref="E393:F393"/>
    <mergeCell ref="E394:F394"/>
    <mergeCell ref="E395:F395"/>
    <mergeCell ref="E396:F396"/>
    <mergeCell ref="E397:F397"/>
    <mergeCell ref="E398:F398"/>
    <mergeCell ref="E399:F399"/>
    <mergeCell ref="E382:F382"/>
    <mergeCell ref="E383:F383"/>
    <mergeCell ref="E384:F384"/>
    <mergeCell ref="E385:F385"/>
    <mergeCell ref="E386:F386"/>
    <mergeCell ref="E387:F387"/>
    <mergeCell ref="E388:F388"/>
    <mergeCell ref="E389:F389"/>
    <mergeCell ref="E390:F390"/>
    <mergeCell ref="E355:F356"/>
    <mergeCell ref="G355:H356"/>
    <mergeCell ref="G358:G360"/>
    <mergeCell ref="H358:H360"/>
    <mergeCell ref="I358:I360"/>
    <mergeCell ref="D366:D368"/>
    <mergeCell ref="E379:F379"/>
    <mergeCell ref="E380:F380"/>
    <mergeCell ref="E381:F381"/>
    <mergeCell ref="A341:A342"/>
    <mergeCell ref="D341:D342"/>
    <mergeCell ref="E341:F341"/>
    <mergeCell ref="G341:H341"/>
    <mergeCell ref="B343:B352"/>
    <mergeCell ref="G343:G352"/>
    <mergeCell ref="H343:H352"/>
    <mergeCell ref="I343:I352"/>
    <mergeCell ref="J343:J352"/>
    <mergeCell ref="A325:A329"/>
    <mergeCell ref="D325:D329"/>
    <mergeCell ref="E325:E329"/>
    <mergeCell ref="F325:F329"/>
    <mergeCell ref="G325:G329"/>
    <mergeCell ref="H326:H327"/>
    <mergeCell ref="J326:J327"/>
    <mergeCell ref="A330:A333"/>
    <mergeCell ref="D330:D333"/>
    <mergeCell ref="E330:E333"/>
    <mergeCell ref="F330:F333"/>
    <mergeCell ref="G330:G333"/>
    <mergeCell ref="A307:A308"/>
    <mergeCell ref="D307:D308"/>
    <mergeCell ref="E307:E308"/>
    <mergeCell ref="F307:F308"/>
    <mergeCell ref="G307:G308"/>
    <mergeCell ref="A309:A310"/>
    <mergeCell ref="D309:D310"/>
    <mergeCell ref="E309:E310"/>
    <mergeCell ref="F309:F310"/>
    <mergeCell ref="G309:G310"/>
    <mergeCell ref="D254:D257"/>
    <mergeCell ref="A255:A256"/>
    <mergeCell ref="E255:E256"/>
    <mergeCell ref="F255:F256"/>
    <mergeCell ref="G255:G256"/>
    <mergeCell ref="D262:H262"/>
    <mergeCell ref="D263:H263"/>
    <mergeCell ref="D270:H270"/>
    <mergeCell ref="D278:H278"/>
    <mergeCell ref="A246:A249"/>
    <mergeCell ref="D246:D249"/>
    <mergeCell ref="E246:E249"/>
    <mergeCell ref="F246:F249"/>
    <mergeCell ref="G246:G249"/>
    <mergeCell ref="A250:A253"/>
    <mergeCell ref="D250:D253"/>
    <mergeCell ref="E250:E253"/>
    <mergeCell ref="F250:F253"/>
    <mergeCell ref="G250:G253"/>
    <mergeCell ref="D165:G165"/>
    <mergeCell ref="A166:A170"/>
    <mergeCell ref="D166:D170"/>
    <mergeCell ref="E166:E170"/>
    <mergeCell ref="F166:F170"/>
    <mergeCell ref="G166:G170"/>
    <mergeCell ref="D177:F177"/>
    <mergeCell ref="D179:J179"/>
    <mergeCell ref="A224:A243"/>
    <mergeCell ref="D224:D243"/>
    <mergeCell ref="E224:E243"/>
    <mergeCell ref="F224:F243"/>
    <mergeCell ref="G224:G243"/>
    <mergeCell ref="J224:J226"/>
    <mergeCell ref="J227:J233"/>
    <mergeCell ref="B234:B238"/>
    <mergeCell ref="J234:J238"/>
    <mergeCell ref="B239:B243"/>
    <mergeCell ref="J239:J243"/>
    <mergeCell ref="A135:A137"/>
    <mergeCell ref="D135:D137"/>
    <mergeCell ref="E135:E136"/>
    <mergeCell ref="F135:F136"/>
    <mergeCell ref="G135:G136"/>
    <mergeCell ref="D140:G140"/>
    <mergeCell ref="A142:A158"/>
    <mergeCell ref="D142:D158"/>
    <mergeCell ref="E142:E158"/>
    <mergeCell ref="F142:F158"/>
    <mergeCell ref="G142:G158"/>
    <mergeCell ref="D97:G97"/>
    <mergeCell ref="D111:G111"/>
    <mergeCell ref="A117:A120"/>
    <mergeCell ref="A122:A124"/>
    <mergeCell ref="E122:E123"/>
    <mergeCell ref="F122:F123"/>
    <mergeCell ref="G122:G123"/>
    <mergeCell ref="J122:J123"/>
    <mergeCell ref="A127:A129"/>
    <mergeCell ref="D77:G77"/>
    <mergeCell ref="A80:A81"/>
    <mergeCell ref="D80:D81"/>
    <mergeCell ref="E80:E81"/>
    <mergeCell ref="F80:F81"/>
    <mergeCell ref="G80:G81"/>
    <mergeCell ref="A83:A84"/>
    <mergeCell ref="D83:D84"/>
    <mergeCell ref="E83:E84"/>
    <mergeCell ref="F83:F84"/>
    <mergeCell ref="G83:G84"/>
    <mergeCell ref="H37:H38"/>
    <mergeCell ref="J37:J38"/>
    <mergeCell ref="D50:G50"/>
    <mergeCell ref="A55:A56"/>
    <mergeCell ref="D55:D56"/>
    <mergeCell ref="E55:E56"/>
    <mergeCell ref="F55:F56"/>
    <mergeCell ref="G55:G56"/>
    <mergeCell ref="A58:A60"/>
    <mergeCell ref="D58:D60"/>
    <mergeCell ref="E58:E60"/>
    <mergeCell ref="F58:F60"/>
    <mergeCell ref="G58:G60"/>
    <mergeCell ref="D5:G5"/>
    <mergeCell ref="D10:G10"/>
    <mergeCell ref="A18:A19"/>
    <mergeCell ref="D18:D19"/>
    <mergeCell ref="E18:E19"/>
    <mergeCell ref="F18:F19"/>
    <mergeCell ref="G18:G19"/>
    <mergeCell ref="D31:G31"/>
    <mergeCell ref="A37:A38"/>
    <mergeCell ref="B37:B38"/>
    <mergeCell ref="D37:D38"/>
    <mergeCell ref="E37:E38"/>
    <mergeCell ref="F37:F38"/>
    <mergeCell ref="G37:G38"/>
    <mergeCell ref="A1:A2"/>
    <mergeCell ref="B1:B2"/>
    <mergeCell ref="C1:C2"/>
    <mergeCell ref="D1:D2"/>
    <mergeCell ref="E1:E2"/>
    <mergeCell ref="F1:F2"/>
    <mergeCell ref="H1:H2"/>
    <mergeCell ref="I1:I2"/>
    <mergeCell ref="J1:J2"/>
  </mergeCells>
  <pageMargins left="0.78740157480314965" right="0.78740157480314965" top="1.0629921259842521" bottom="1.0629921259842521" header="0.78740157480314965" footer="0.78740157480314965"/>
  <pageSetup paperSize="8" scale="90" orientation="portrait" useFirstPageNumber="1" r:id="rId1"/>
  <headerFooter>
    <oddHeader>&amp;C&amp;"Times New Roman,Normalny"&amp;12&amp;A</oddHeader>
    <oddFooter>&amp;C&amp;"Times New Roman,Normalny"&amp;12Strona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58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AGA</dc:creator>
  <dc:description/>
  <cp:lastModifiedBy>AGA</cp:lastModifiedBy>
  <cp:revision>11</cp:revision>
  <cp:lastPrinted>2020-04-08T11:57:29Z</cp:lastPrinted>
  <dcterms:created xsi:type="dcterms:W3CDTF">2020-01-09T16:00:57Z</dcterms:created>
  <dcterms:modified xsi:type="dcterms:W3CDTF">2020-04-08T15:52:26Z</dcterms:modified>
  <dc:language>pl-PL</dc:language>
</cp:coreProperties>
</file>