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730" windowHeight="10290" activeTab="2"/>
  </bookViews>
  <sheets>
    <sheet name="Program f-u" sheetId="1" r:id="rId1"/>
    <sheet name="Analiza potrzeb" sheetId="2" r:id="rId2"/>
    <sheet name="końc" sheetId="3" r:id="rId3"/>
  </sheets>
  <definedNames>
    <definedName name="_xlnm.Print_Area" localSheetId="2">końc!$A$1:$J$26</definedName>
    <definedName name="_xlnm.Print_Area" localSheetId="0">'Program f-u'!$A$1:$G$154</definedName>
  </definedNames>
  <calcPr calcId="145621"/>
</workbook>
</file>

<file path=xl/calcChain.xml><?xml version="1.0" encoding="utf-8"?>
<calcChain xmlns="http://schemas.openxmlformats.org/spreadsheetml/2006/main">
  <c r="M76" i="2" l="1"/>
  <c r="M51" i="2"/>
  <c r="F16" i="3"/>
  <c r="D19" i="3" s="1"/>
  <c r="D16" i="3"/>
  <c r="C16" i="3"/>
  <c r="J145" i="2"/>
  <c r="I142" i="2"/>
  <c r="H142" i="2"/>
  <c r="G142" i="2"/>
  <c r="E142" i="2"/>
  <c r="D142" i="2"/>
  <c r="C142" i="2"/>
  <c r="M141" i="2"/>
  <c r="L141" i="2"/>
  <c r="K141" i="2"/>
  <c r="M140" i="2"/>
  <c r="L140" i="2"/>
  <c r="K140" i="2"/>
  <c r="M139" i="2"/>
  <c r="L139" i="2"/>
  <c r="K139" i="2"/>
  <c r="M138" i="2"/>
  <c r="L138" i="2"/>
  <c r="K138" i="2"/>
  <c r="L137" i="2"/>
  <c r="K137" i="2"/>
  <c r="J137" i="2"/>
  <c r="F137" i="2"/>
  <c r="M136" i="2"/>
  <c r="L136" i="2"/>
  <c r="K136" i="2"/>
  <c r="M135" i="2"/>
  <c r="L135" i="2"/>
  <c r="K135" i="2"/>
  <c r="M134" i="2"/>
  <c r="L134" i="2"/>
  <c r="K134" i="2"/>
  <c r="M133" i="2"/>
  <c r="L133" i="2"/>
  <c r="K133" i="2"/>
  <c r="M132" i="2"/>
  <c r="L132" i="2"/>
  <c r="K132" i="2"/>
  <c r="M131" i="2"/>
  <c r="L131" i="2"/>
  <c r="K131" i="2"/>
  <c r="M130" i="2"/>
  <c r="L130" i="2"/>
  <c r="K130" i="2"/>
  <c r="M129" i="2"/>
  <c r="L129" i="2"/>
  <c r="K129" i="2"/>
  <c r="L128" i="2"/>
  <c r="K128" i="2"/>
  <c r="J128" i="2"/>
  <c r="M128" i="2" s="1"/>
  <c r="L127" i="2"/>
  <c r="K127" i="2"/>
  <c r="F127" i="2"/>
  <c r="M127" i="2" s="1"/>
  <c r="M126" i="2"/>
  <c r="L126" i="2"/>
  <c r="K126" i="2"/>
  <c r="M125" i="2"/>
  <c r="L125" i="2"/>
  <c r="K125" i="2"/>
  <c r="L124" i="2"/>
  <c r="K124" i="2"/>
  <c r="J124" i="2"/>
  <c r="M124" i="2" s="1"/>
  <c r="M123" i="2"/>
  <c r="L123" i="2"/>
  <c r="K123" i="2"/>
  <c r="L122" i="2"/>
  <c r="K122" i="2"/>
  <c r="J122" i="2"/>
  <c r="M122" i="2" s="1"/>
  <c r="L121" i="2"/>
  <c r="K121" i="2"/>
  <c r="J121" i="2"/>
  <c r="F121" i="2"/>
  <c r="F142" i="2" s="1"/>
  <c r="M120" i="2"/>
  <c r="L120" i="2"/>
  <c r="K120" i="2"/>
  <c r="M119" i="2"/>
  <c r="L119" i="2"/>
  <c r="K119" i="2"/>
  <c r="M118" i="2"/>
  <c r="L118" i="2"/>
  <c r="K118" i="2"/>
  <c r="M117" i="2"/>
  <c r="L117" i="2"/>
  <c r="K117" i="2"/>
  <c r="H115" i="2"/>
  <c r="G115" i="2"/>
  <c r="D115" i="2"/>
  <c r="C115" i="2"/>
  <c r="M114" i="2"/>
  <c r="L114" i="2"/>
  <c r="K114" i="2"/>
  <c r="L113" i="2"/>
  <c r="K113" i="2"/>
  <c r="J113" i="2"/>
  <c r="M113" i="2" s="1"/>
  <c r="M112" i="2"/>
  <c r="L112" i="2"/>
  <c r="K112" i="2"/>
  <c r="M111" i="2"/>
  <c r="L111" i="2"/>
  <c r="K111" i="2"/>
  <c r="M110" i="2"/>
  <c r="L110" i="2"/>
  <c r="K110" i="2"/>
  <c r="M109" i="2"/>
  <c r="L109" i="2"/>
  <c r="K109" i="2"/>
  <c r="I109" i="2"/>
  <c r="E109" i="2"/>
  <c r="L108" i="2"/>
  <c r="K108" i="2"/>
  <c r="J108" i="2"/>
  <c r="J115" i="2" s="1"/>
  <c r="E108" i="2"/>
  <c r="M107" i="2"/>
  <c r="L107" i="2"/>
  <c r="K107" i="2"/>
  <c r="I107" i="2"/>
  <c r="E107" i="2"/>
  <c r="L106" i="2"/>
  <c r="K106" i="2"/>
  <c r="I106" i="2"/>
  <c r="F106" i="2"/>
  <c r="F115" i="2" s="1"/>
  <c r="M105" i="2"/>
  <c r="L105" i="2"/>
  <c r="K105" i="2"/>
  <c r="I105" i="2"/>
  <c r="E105" i="2"/>
  <c r="J103" i="2"/>
  <c r="H103" i="2"/>
  <c r="G103" i="2"/>
  <c r="D103" i="2"/>
  <c r="C103" i="2"/>
  <c r="L102" i="2"/>
  <c r="K102" i="2"/>
  <c r="F102" i="2"/>
  <c r="M102" i="2" s="1"/>
  <c r="M101" i="2"/>
  <c r="L101" i="2"/>
  <c r="K101" i="2"/>
  <c r="M99" i="2"/>
  <c r="L99" i="2"/>
  <c r="K99" i="2"/>
  <c r="M98" i="2"/>
  <c r="L98" i="2"/>
  <c r="K98" i="2"/>
  <c r="I98" i="2"/>
  <c r="E98" i="2"/>
  <c r="L97" i="2"/>
  <c r="K97" i="2"/>
  <c r="F97" i="2"/>
  <c r="F103" i="2" s="1"/>
  <c r="M96" i="2"/>
  <c r="L96" i="2"/>
  <c r="K96" i="2"/>
  <c r="I96" i="2"/>
  <c r="I103" i="2" s="1"/>
  <c r="E96" i="2"/>
  <c r="E103" i="2" s="1"/>
  <c r="H94" i="2"/>
  <c r="G94" i="2"/>
  <c r="D94" i="2"/>
  <c r="C94" i="2"/>
  <c r="M93" i="2"/>
  <c r="L93" i="2"/>
  <c r="K93" i="2"/>
  <c r="M92" i="2"/>
  <c r="L92" i="2"/>
  <c r="K92" i="2"/>
  <c r="E92" i="2"/>
  <c r="L91" i="2"/>
  <c r="K91" i="2"/>
  <c r="J91" i="2"/>
  <c r="F91" i="2"/>
  <c r="F94" i="2" s="1"/>
  <c r="M90" i="2"/>
  <c r="L90" i="2"/>
  <c r="K90" i="2"/>
  <c r="I90" i="2"/>
  <c r="E90" i="2"/>
  <c r="M89" i="2"/>
  <c r="L89" i="2"/>
  <c r="K89" i="2"/>
  <c r="M88" i="2"/>
  <c r="L88" i="2"/>
  <c r="K88" i="2"/>
  <c r="M87" i="2"/>
  <c r="L87" i="2"/>
  <c r="K87" i="2"/>
  <c r="M86" i="2"/>
  <c r="L86" i="2"/>
  <c r="K86" i="2"/>
  <c r="M85" i="2"/>
  <c r="L85" i="2"/>
  <c r="K85" i="2"/>
  <c r="M84" i="2"/>
  <c r="L84" i="2"/>
  <c r="K84" i="2"/>
  <c r="M83" i="2"/>
  <c r="L83" i="2"/>
  <c r="K83" i="2"/>
  <c r="M82" i="2"/>
  <c r="L82" i="2"/>
  <c r="K82" i="2"/>
  <c r="M81" i="2"/>
  <c r="L81" i="2"/>
  <c r="K81" i="2"/>
  <c r="L80" i="2"/>
  <c r="K80" i="2"/>
  <c r="J80" i="2"/>
  <c r="J94" i="2" s="1"/>
  <c r="E80" i="2"/>
  <c r="M79" i="2"/>
  <c r="L79" i="2"/>
  <c r="K79" i="2"/>
  <c r="I79" i="2"/>
  <c r="E79" i="2"/>
  <c r="M78" i="2"/>
  <c r="L78" i="2"/>
  <c r="K78" i="2"/>
  <c r="I78" i="2"/>
  <c r="E78" i="2"/>
  <c r="M77" i="2"/>
  <c r="L77" i="2"/>
  <c r="L94" i="2" s="1"/>
  <c r="K77" i="2"/>
  <c r="I77" i="2"/>
  <c r="E77" i="2"/>
  <c r="H74" i="2"/>
  <c r="G74" i="2"/>
  <c r="D74" i="2"/>
  <c r="C74" i="2"/>
  <c r="L73" i="2"/>
  <c r="K73" i="2"/>
  <c r="F73" i="2"/>
  <c r="M73" i="2" s="1"/>
  <c r="M72" i="2"/>
  <c r="L72" i="2"/>
  <c r="K72" i="2"/>
  <c r="M71" i="2"/>
  <c r="L71" i="2"/>
  <c r="K71" i="2"/>
  <c r="I71" i="2"/>
  <c r="E71" i="2"/>
  <c r="M70" i="2"/>
  <c r="L70" i="2"/>
  <c r="K70" i="2"/>
  <c r="I70" i="2"/>
  <c r="E70" i="2"/>
  <c r="M69" i="2"/>
  <c r="L69" i="2"/>
  <c r="K69" i="2"/>
  <c r="J69" i="2"/>
  <c r="I69" i="2"/>
  <c r="E69" i="2"/>
  <c r="M68" i="2"/>
  <c r="L68" i="2"/>
  <c r="K68" i="2"/>
  <c r="M67" i="2"/>
  <c r="L67" i="2"/>
  <c r="K67" i="2"/>
  <c r="M66" i="2"/>
  <c r="L66" i="2"/>
  <c r="K66" i="2"/>
  <c r="M65" i="2"/>
  <c r="L65" i="2"/>
  <c r="K65" i="2"/>
  <c r="L64" i="2"/>
  <c r="M63" i="2"/>
  <c r="L63" i="2"/>
  <c r="K63" i="2"/>
  <c r="M62" i="2"/>
  <c r="L62" i="2"/>
  <c r="K62" i="2"/>
  <c r="M61" i="2"/>
  <c r="L61" i="2"/>
  <c r="K61" i="2"/>
  <c r="M60" i="2"/>
  <c r="L60" i="2"/>
  <c r="K60" i="2"/>
  <c r="M59" i="2"/>
  <c r="L59" i="2"/>
  <c r="K59" i="2"/>
  <c r="M57" i="2"/>
  <c r="L57" i="2"/>
  <c r="K57" i="2"/>
  <c r="M56" i="2"/>
  <c r="L56" i="2"/>
  <c r="K56" i="2"/>
  <c r="M55" i="2"/>
  <c r="L55" i="2"/>
  <c r="K55" i="2"/>
  <c r="J55" i="2"/>
  <c r="I55" i="2"/>
  <c r="F55" i="2"/>
  <c r="M54" i="2"/>
  <c r="L54" i="2"/>
  <c r="K54" i="2"/>
  <c r="I54" i="2"/>
  <c r="E54" i="2"/>
  <c r="L53" i="2"/>
  <c r="K53" i="2"/>
  <c r="F53" i="2"/>
  <c r="M53" i="2" s="1"/>
  <c r="L52" i="2"/>
  <c r="K52" i="2"/>
  <c r="J52" i="2"/>
  <c r="J74" i="2" s="1"/>
  <c r="F52" i="2"/>
  <c r="H49" i="2"/>
  <c r="G49" i="2"/>
  <c r="D49" i="2"/>
  <c r="C49" i="2"/>
  <c r="L48" i="2"/>
  <c r="K48" i="2"/>
  <c r="M47" i="2"/>
  <c r="L47" i="2"/>
  <c r="K47" i="2"/>
  <c r="L46" i="2"/>
  <c r="K46" i="2"/>
  <c r="F46" i="2"/>
  <c r="M46" i="2" s="1"/>
  <c r="L45" i="2"/>
  <c r="K45" i="2"/>
  <c r="J45" i="2"/>
  <c r="F45" i="2"/>
  <c r="F48" i="2" s="1"/>
  <c r="M48" i="2" s="1"/>
  <c r="M43" i="2"/>
  <c r="L43" i="2"/>
  <c r="K43" i="2"/>
  <c r="M42" i="2"/>
  <c r="L42" i="2"/>
  <c r="K42" i="2"/>
  <c r="M41" i="2"/>
  <c r="L41" i="2"/>
  <c r="K41" i="2"/>
  <c r="L40" i="2"/>
  <c r="K40" i="2"/>
  <c r="J40" i="2"/>
  <c r="M40" i="2" s="1"/>
  <c r="M39" i="2"/>
  <c r="L39" i="2"/>
  <c r="K39" i="2"/>
  <c r="I39" i="2"/>
  <c r="E39" i="2"/>
  <c r="L38" i="2"/>
  <c r="K38" i="2"/>
  <c r="I38" i="2"/>
  <c r="F38" i="2"/>
  <c r="L37" i="2"/>
  <c r="K37" i="2"/>
  <c r="J37" i="2"/>
  <c r="M36" i="2"/>
  <c r="L36" i="2"/>
  <c r="K36" i="2"/>
  <c r="K49" i="2" s="1"/>
  <c r="I36" i="2"/>
  <c r="E36" i="2"/>
  <c r="E49" i="2" s="1"/>
  <c r="J34" i="2"/>
  <c r="H34" i="2"/>
  <c r="G34" i="2"/>
  <c r="D34" i="2"/>
  <c r="C34" i="2"/>
  <c r="M33" i="2"/>
  <c r="L33" i="2"/>
  <c r="K33" i="2"/>
  <c r="M32" i="2"/>
  <c r="L32" i="2"/>
  <c r="K32" i="2"/>
  <c r="I32" i="2"/>
  <c r="M31" i="2"/>
  <c r="L31" i="2"/>
  <c r="K31" i="2"/>
  <c r="L30" i="2"/>
  <c r="K30" i="2"/>
  <c r="I30" i="2"/>
  <c r="F30" i="2"/>
  <c r="M30" i="2" s="1"/>
  <c r="M29" i="2"/>
  <c r="L29" i="2"/>
  <c r="K29" i="2"/>
  <c r="I29" i="2"/>
  <c r="E29" i="2"/>
  <c r="M28" i="2"/>
  <c r="L28" i="2"/>
  <c r="K28" i="2"/>
  <c r="M27" i="2"/>
  <c r="L27" i="2"/>
  <c r="K27" i="2"/>
  <c r="M26" i="2"/>
  <c r="L26" i="2"/>
  <c r="K26" i="2"/>
  <c r="I26" i="2"/>
  <c r="E26" i="2"/>
  <c r="M25" i="2"/>
  <c r="L25" i="2"/>
  <c r="K25" i="2"/>
  <c r="I25" i="2"/>
  <c r="M24" i="2"/>
  <c r="L24" i="2"/>
  <c r="K24" i="2"/>
  <c r="I24" i="2"/>
  <c r="L23" i="2"/>
  <c r="K23" i="2"/>
  <c r="I23" i="2"/>
  <c r="F23" i="2"/>
  <c r="M23" i="2" s="1"/>
  <c r="M22" i="2"/>
  <c r="L22" i="2"/>
  <c r="K22" i="2"/>
  <c r="I22" i="2"/>
  <c r="M21" i="2"/>
  <c r="L21" i="2"/>
  <c r="K21" i="2"/>
  <c r="M20" i="2"/>
  <c r="L20" i="2"/>
  <c r="K20" i="2"/>
  <c r="I20" i="2"/>
  <c r="E20" i="2"/>
  <c r="E34" i="2" s="1"/>
  <c r="M19" i="2"/>
  <c r="L19" i="2"/>
  <c r="K19" i="2"/>
  <c r="M18" i="2"/>
  <c r="L18" i="2"/>
  <c r="K18" i="2"/>
  <c r="M17" i="2"/>
  <c r="L17" i="2"/>
  <c r="K17" i="2"/>
  <c r="M16" i="2"/>
  <c r="L16" i="2"/>
  <c r="K16" i="2"/>
  <c r="I16" i="2"/>
  <c r="M15" i="2"/>
  <c r="L15" i="2"/>
  <c r="K15" i="2"/>
  <c r="I15" i="2"/>
  <c r="J13" i="2"/>
  <c r="H13" i="2"/>
  <c r="G13" i="2"/>
  <c r="F13" i="2"/>
  <c r="D13" i="2"/>
  <c r="C13" i="2"/>
  <c r="M12" i="2"/>
  <c r="L12" i="2"/>
  <c r="K12" i="2"/>
  <c r="I12" i="2"/>
  <c r="E12" i="2"/>
  <c r="M11" i="2"/>
  <c r="L11" i="2"/>
  <c r="K11" i="2"/>
  <c r="I11" i="2"/>
  <c r="E11" i="2"/>
  <c r="M10" i="2"/>
  <c r="L10" i="2"/>
  <c r="K10" i="2"/>
  <c r="I10" i="2"/>
  <c r="E10" i="2"/>
  <c r="M9" i="2"/>
  <c r="L9" i="2"/>
  <c r="K9" i="2"/>
  <c r="I9" i="2"/>
  <c r="E9" i="2"/>
  <c r="M8" i="2"/>
  <c r="L8" i="2"/>
  <c r="K8" i="2"/>
  <c r="I8" i="2"/>
  <c r="E8" i="2"/>
  <c r="G146" i="1"/>
  <c r="F146" i="1"/>
  <c r="D146" i="1"/>
  <c r="C146" i="1"/>
  <c r="E141" i="1"/>
  <c r="E140" i="1"/>
  <c r="E139" i="1"/>
  <c r="E138" i="1"/>
  <c r="E137" i="1"/>
  <c r="E136" i="1"/>
  <c r="E135" i="1"/>
  <c r="E134" i="1"/>
  <c r="E133" i="1"/>
  <c r="E132" i="1"/>
  <c r="E130" i="1"/>
  <c r="E129" i="1"/>
  <c r="E128" i="1"/>
  <c r="E127" i="1"/>
  <c r="E126" i="1"/>
  <c r="E125" i="1"/>
  <c r="E124" i="1"/>
  <c r="E123" i="1"/>
  <c r="E122" i="1"/>
  <c r="E121" i="1"/>
  <c r="F119" i="1"/>
  <c r="D119" i="1"/>
  <c r="C119" i="1"/>
  <c r="E118" i="1"/>
  <c r="E117" i="1"/>
  <c r="E116" i="1"/>
  <c r="E115" i="1"/>
  <c r="E114" i="1"/>
  <c r="E113" i="1"/>
  <c r="E112" i="1"/>
  <c r="E111" i="1"/>
  <c r="E109" i="1"/>
  <c r="F107" i="1"/>
  <c r="D107" i="1"/>
  <c r="C107" i="1"/>
  <c r="E106" i="1"/>
  <c r="E105" i="1"/>
  <c r="E103" i="1"/>
  <c r="E102" i="1"/>
  <c r="E100" i="1"/>
  <c r="F98" i="1"/>
  <c r="D98" i="1"/>
  <c r="C98" i="1"/>
  <c r="E95" i="1"/>
  <c r="E93" i="1"/>
  <c r="E92" i="1"/>
  <c r="E91" i="1"/>
  <c r="E90" i="1"/>
  <c r="E89" i="1"/>
  <c r="E87" i="1"/>
  <c r="E86" i="1"/>
  <c r="E85" i="1"/>
  <c r="E84" i="1"/>
  <c r="E83" i="1"/>
  <c r="E81" i="1"/>
  <c r="F78" i="1"/>
  <c r="D78" i="1"/>
  <c r="C78" i="1"/>
  <c r="E76" i="1"/>
  <c r="E75" i="1"/>
  <c r="E74" i="1"/>
  <c r="E73" i="1"/>
  <c r="E72" i="1"/>
  <c r="E71" i="1"/>
  <c r="E70" i="1"/>
  <c r="E69" i="1"/>
  <c r="E68" i="1"/>
  <c r="E64" i="1"/>
  <c r="E63" i="1"/>
  <c r="E60" i="1"/>
  <c r="E59" i="1"/>
  <c r="E58" i="1"/>
  <c r="E57" i="1"/>
  <c r="E56" i="1"/>
  <c r="G53" i="1"/>
  <c r="F53" i="1"/>
  <c r="D53" i="1"/>
  <c r="C53" i="1"/>
  <c r="E52" i="1"/>
  <c r="E51" i="1"/>
  <c r="E50" i="1"/>
  <c r="E49" i="1"/>
  <c r="E47" i="1"/>
  <c r="E46" i="1"/>
  <c r="E43" i="1"/>
  <c r="E41" i="1"/>
  <c r="F38" i="1"/>
  <c r="D38" i="1"/>
  <c r="C38" i="1"/>
  <c r="E37" i="1"/>
  <c r="E36" i="1"/>
  <c r="E35" i="1"/>
  <c r="E33" i="1"/>
  <c r="E32" i="1"/>
  <c r="E31" i="1"/>
  <c r="E30" i="1"/>
  <c r="E29" i="1"/>
  <c r="E28" i="1"/>
  <c r="E27" i="1"/>
  <c r="E25" i="1"/>
  <c r="E23" i="1"/>
  <c r="E22" i="1"/>
  <c r="E21" i="1"/>
  <c r="E19" i="1"/>
  <c r="F17" i="1"/>
  <c r="D17" i="1"/>
  <c r="C17" i="1"/>
  <c r="E16" i="1"/>
  <c r="E15" i="1"/>
  <c r="E14" i="1"/>
  <c r="E13" i="1"/>
  <c r="E12" i="1"/>
  <c r="E17" i="1" l="1"/>
  <c r="E38" i="1"/>
  <c r="E107" i="1"/>
  <c r="E119" i="1"/>
  <c r="E146" i="1"/>
  <c r="E13" i="2"/>
  <c r="M13" i="2"/>
  <c r="K34" i="2"/>
  <c r="J49" i="2"/>
  <c r="K94" i="2"/>
  <c r="M137" i="2"/>
  <c r="E53" i="1"/>
  <c r="E78" i="1"/>
  <c r="K13" i="2"/>
  <c r="M34" i="2"/>
  <c r="E94" i="2"/>
  <c r="K103" i="2"/>
  <c r="L115" i="2"/>
  <c r="L142" i="2"/>
  <c r="L143" i="2" s="1"/>
  <c r="M121" i="2"/>
  <c r="M142" i="2" s="1"/>
  <c r="I34" i="2"/>
  <c r="F49" i="2"/>
  <c r="L74" i="2"/>
  <c r="L103" i="2"/>
  <c r="E115" i="2"/>
  <c r="L49" i="2"/>
  <c r="I37" i="2"/>
  <c r="I49" i="2" s="1"/>
  <c r="M37" i="2"/>
  <c r="I40" i="2"/>
  <c r="K74" i="2"/>
  <c r="C143" i="2"/>
  <c r="H143" i="2"/>
  <c r="I13" i="2"/>
  <c r="L13" i="2"/>
  <c r="L34" i="2"/>
  <c r="M91" i="2"/>
  <c r="M97" i="2"/>
  <c r="M103" i="2" s="1"/>
  <c r="K115" i="2"/>
  <c r="K143" i="2" s="1"/>
  <c r="K142" i="2"/>
  <c r="G143" i="2"/>
  <c r="F74" i="2"/>
  <c r="D143" i="2"/>
  <c r="E98" i="1"/>
  <c r="C147" i="1"/>
  <c r="C149" i="1" s="1"/>
  <c r="D147" i="1"/>
  <c r="D149" i="1" s="1"/>
  <c r="F147" i="1"/>
  <c r="F148" i="1" s="1"/>
  <c r="F34" i="2"/>
  <c r="F143" i="2" s="1"/>
  <c r="F145" i="2" s="1"/>
  <c r="F147" i="2" s="1"/>
  <c r="M38" i="2"/>
  <c r="E52" i="2"/>
  <c r="E74" i="2" s="1"/>
  <c r="I52" i="2"/>
  <c r="I74" i="2" s="1"/>
  <c r="M52" i="2"/>
  <c r="M74" i="2" s="1"/>
  <c r="I80" i="2"/>
  <c r="M80" i="2"/>
  <c r="M94" i="2" s="1"/>
  <c r="I91" i="2"/>
  <c r="I108" i="2"/>
  <c r="I115" i="2" s="1"/>
  <c r="M108" i="2"/>
  <c r="J142" i="2"/>
  <c r="J143" i="2" s="1"/>
  <c r="J147" i="2" s="1"/>
  <c r="M45" i="2"/>
  <c r="M106" i="2"/>
  <c r="M115" i="2" s="1"/>
  <c r="E147" i="1"/>
  <c r="E149" i="1" s="1"/>
  <c r="I94" i="2" l="1"/>
  <c r="M49" i="2"/>
  <c r="M145" i="2"/>
  <c r="M143" i="2"/>
  <c r="M147" i="2"/>
  <c r="F149" i="1"/>
</calcChain>
</file>

<file path=xl/sharedStrings.xml><?xml version="1.0" encoding="utf-8"?>
<sst xmlns="http://schemas.openxmlformats.org/spreadsheetml/2006/main" count="361" uniqueCount="235">
  <si>
    <t xml:space="preserve">     Program     funkcjonalno -   użytkowy  </t>
  </si>
  <si>
    <t xml:space="preserve">Sądu   Rejonowego     w    Mielcu </t>
  </si>
  <si>
    <t>założenia: -    wielkość  Sądu: liczba sędziów:15 ,  liczba referendarzy: 3.</t>
  </si>
  <si>
    <t xml:space="preserve">    -    przy Sądzie zlokalizowano   Archiwum Ksiąg Wieczystych</t>
  </si>
  <si>
    <t>Lp.</t>
  </si>
  <si>
    <t>Nazwa  zespołu  i  pomieszczenia</t>
  </si>
  <si>
    <t>Liczba  pracowników</t>
  </si>
  <si>
    <t>Liczba  pomieszczeń</t>
  </si>
  <si>
    <t>Projektowana  powierzchnia użytkowa       [ m2 ]</t>
  </si>
  <si>
    <t xml:space="preserve">      Uwagi</t>
  </si>
  <si>
    <t>jednoskowa</t>
  </si>
  <si>
    <t>razem</t>
  </si>
  <si>
    <t>A.</t>
  </si>
  <si>
    <t xml:space="preserve">KIEROWNICTWO   SĄDU </t>
  </si>
  <si>
    <t>Gabinet  Prezesa</t>
  </si>
  <si>
    <t>Gabinet  Wiceprezesa</t>
  </si>
  <si>
    <t>Gabinet Dyrektora</t>
  </si>
  <si>
    <t>Sekretariat Prezesa</t>
  </si>
  <si>
    <t>Sekretariat Dyrektora</t>
  </si>
  <si>
    <t>RAZEM</t>
  </si>
  <si>
    <t>B.</t>
  </si>
  <si>
    <t>ADMINISTRACJA</t>
  </si>
  <si>
    <t>Kierownik  oddziału  administracyjnego</t>
  </si>
  <si>
    <t>Pokój oddziału  administracyjnego</t>
  </si>
  <si>
    <t>pom do przechowywania  dokumentów</t>
  </si>
  <si>
    <t>Punkt obsługi  interesantów- udzielania informacji</t>
  </si>
  <si>
    <t>Punkt obsługi  interesantów- czytelnia</t>
  </si>
  <si>
    <t>Punkt obsługi  interesantów- biuro podawcze</t>
  </si>
  <si>
    <t>Pokój  obslugi  interesantów - kasa</t>
  </si>
  <si>
    <t xml:space="preserve">Sala konferencyjna  </t>
  </si>
  <si>
    <t>Biblioteka</t>
  </si>
  <si>
    <t>Pokój informatyka z zapleczem technicznym</t>
  </si>
  <si>
    <t>Pokój  archiwistów</t>
  </si>
  <si>
    <t xml:space="preserve">Tajna  kancelaria   </t>
  </si>
  <si>
    <t xml:space="preserve">Pokój ławników </t>
  </si>
  <si>
    <t>Pokój  prokuratorów</t>
  </si>
  <si>
    <t>Pokój pracownika gospodarczego</t>
  </si>
  <si>
    <t>Pomieszczenie gospodarcze</t>
  </si>
  <si>
    <t>C.</t>
  </si>
  <si>
    <t>WYDZIAŁ CYWILNY</t>
  </si>
  <si>
    <t>Pokój Przewodniczącego Wydziału</t>
  </si>
  <si>
    <t xml:space="preserve">Pokoje Sędziów </t>
  </si>
  <si>
    <t>Pokój  asystenta sędziego</t>
  </si>
  <si>
    <t>Kierownik Sekretariatu</t>
  </si>
  <si>
    <t>Sekretariat</t>
  </si>
  <si>
    <t>Pokój  przechowywania spraw  biezących</t>
  </si>
  <si>
    <t>Sala rozpraw I</t>
  </si>
  <si>
    <t>Pokój  świadków dla  Sali nr I</t>
  </si>
  <si>
    <t>Pokój narad do sal rozpraw</t>
  </si>
  <si>
    <t>Sale rozpraw II i kolejne</t>
  </si>
  <si>
    <t xml:space="preserve">Pokój  świadków dla  Sali nr II i kolejnych </t>
  </si>
  <si>
    <t>Pokój posiedzeń pojednawczych</t>
  </si>
  <si>
    <t>Holl- poczekalnia</t>
  </si>
  <si>
    <t>ok. 40% sal rozpraw</t>
  </si>
  <si>
    <t>D.</t>
  </si>
  <si>
    <t>WYDZIAŁ KARNY</t>
  </si>
  <si>
    <t>Wiceprezes</t>
  </si>
  <si>
    <t xml:space="preserve">Pokoje  sędziów  </t>
  </si>
  <si>
    <t>Pokój  asystentów</t>
  </si>
  <si>
    <t>Kierownik Sekretariatu  Wydziału</t>
  </si>
  <si>
    <t>Pokój  przechowywania  akt  bieżących</t>
  </si>
  <si>
    <t>Sala  rozpraw I</t>
  </si>
  <si>
    <t>Pokój  świadków Sali rozpraw I</t>
  </si>
  <si>
    <t>Sala  rozpraw II</t>
  </si>
  <si>
    <t>Pokój świadków Sali rozpraw II</t>
  </si>
  <si>
    <t>Sala  rozpraw III</t>
  </si>
  <si>
    <t>Pokój narad do sali rozpraw</t>
  </si>
  <si>
    <t>Pokój świadków Sali rozpraw III</t>
  </si>
  <si>
    <t>Poczekalnia  dla  pokrzywdzonych</t>
  </si>
  <si>
    <t>Przyjazny pokój przesłuchań dla pokrzywdzonych</t>
  </si>
  <si>
    <t>Pomieszczenie techniczne przy przyjaznym pokoju przesłuchań</t>
  </si>
  <si>
    <t>Poczekalnia z węzłem sanitarnym przy przyjaznym pokoju przesłuchań</t>
  </si>
  <si>
    <t>Sekcja wykonywania orzeczeń</t>
  </si>
  <si>
    <t>Pokój Kierownika I Zespołu Kuratorskiej Służby Sądowej</t>
  </si>
  <si>
    <t>Pokój I Zespołu Kuratorskiej Służby Sądowej</t>
  </si>
  <si>
    <t>Pokój obsługi kuratorskiej</t>
  </si>
  <si>
    <t>E.</t>
  </si>
  <si>
    <t>WYDZIAŁ RODZINNY I NIELETNICH</t>
  </si>
  <si>
    <t>Prezes</t>
  </si>
  <si>
    <t xml:space="preserve">Pokój  sędziego </t>
  </si>
  <si>
    <t>Pokój asystentów</t>
  </si>
  <si>
    <t xml:space="preserve">Kierownik Sekretariatu </t>
  </si>
  <si>
    <t>Pomieszczenie do przechowywania akt bieżących</t>
  </si>
  <si>
    <t xml:space="preserve">Sala rozpraw </t>
  </si>
  <si>
    <t>Pokój świadków do Sali rozpraw I</t>
  </si>
  <si>
    <t>Poczekalnia dla nieletnich</t>
  </si>
  <si>
    <t>Pokój  zatrzymań dla  nieletnich wraz z węzłem sanitarnym</t>
  </si>
  <si>
    <t>Pokój posiedzeń do postępowania wyjaśniającego</t>
  </si>
  <si>
    <t>Pokój  dla pokrzywdzonych</t>
  </si>
  <si>
    <t>Pokój Kierownika II Zespołu Kuratorskiej Służby Sądowej</t>
  </si>
  <si>
    <t>Pokój II Zespołu Kuratorskiej Służby Sądowej</t>
  </si>
  <si>
    <t>Holl poczekalnia</t>
  </si>
  <si>
    <t>ok. 40% pow. Sal rozpraw</t>
  </si>
  <si>
    <t>F.</t>
  </si>
  <si>
    <t xml:space="preserve">WYDZIAŁ PRACY </t>
  </si>
  <si>
    <t>Pokój Kierownika Sekretariatu</t>
  </si>
  <si>
    <t>Sala rozpraw</t>
  </si>
  <si>
    <t>Pokój narad przy Sali rozpraw</t>
  </si>
  <si>
    <t>Pokój świadków</t>
  </si>
  <si>
    <t>Hall - Poczekalnia</t>
  </si>
  <si>
    <t>G.</t>
  </si>
  <si>
    <r>
      <t>WYDZIAŁ   KSIĄG   WIECZYSTYCH</t>
    </r>
    <r>
      <rPr>
        <b/>
        <sz val="11"/>
        <color indexed="10"/>
        <rFont val="Arial"/>
        <family val="2"/>
        <charset val="238"/>
      </rPr>
      <t xml:space="preserve"> </t>
    </r>
  </si>
  <si>
    <t>Pokój  przewodniczącego wydziału</t>
  </si>
  <si>
    <t>Pokój  referendarzy</t>
  </si>
  <si>
    <t>Kierownik  sekretariatu</t>
  </si>
  <si>
    <t>Biuro  podawcze</t>
  </si>
  <si>
    <t>Czytelnia  akt wieczystych</t>
  </si>
  <si>
    <t>Pokój  technicznej obsługi  informatycznej</t>
  </si>
  <si>
    <t>Pomieszczenie do przechowywania spraw bieżących</t>
  </si>
  <si>
    <t>Archiwum</t>
  </si>
  <si>
    <t>Poczekalnia dla  interesantów</t>
  </si>
  <si>
    <t>H.</t>
  </si>
  <si>
    <t>POMIESZCZ.  OGÓLNEGO  PRZEZNACZENIA POMOCNICZE, GOSPODARCZE ITP.)</t>
  </si>
  <si>
    <t xml:space="preserve">Szatnia ogólna </t>
  </si>
  <si>
    <t>Portiernia</t>
  </si>
  <si>
    <t>Pokój  ochrony</t>
  </si>
  <si>
    <t>Pokój adwokatów  i radców  prawnych</t>
  </si>
  <si>
    <t>Pomieszczenie  socjalne</t>
  </si>
  <si>
    <t>Pokój  gościnny  z  łazienką</t>
  </si>
  <si>
    <t>Palarnia</t>
  </si>
  <si>
    <t>Pomieszczenie dla zatrzymanych z przedsionkiem dla konwoju</t>
  </si>
  <si>
    <t>Węzeł  sanitarny  dla  konwoju</t>
  </si>
  <si>
    <t>Węzeł  sanitarny  dla  zatrzymanych - damski</t>
  </si>
  <si>
    <t>Węzeł sanitarny dla zatrzymanych - męski</t>
  </si>
  <si>
    <t>Pomieszczenie gospodarcze  dla  sprzątaczek</t>
  </si>
  <si>
    <t>Węzeł  sanitarny z natryskiem dla pracowników  gospodarczych sądu</t>
  </si>
  <si>
    <t>Warsztat dla konserwatora</t>
  </si>
  <si>
    <t>Magazyn  druków</t>
  </si>
  <si>
    <t>Magazyn materiałów  biurowych</t>
  </si>
  <si>
    <t>Magazyn  sprzetu i materiałów gospodarczych</t>
  </si>
  <si>
    <t>Magazyn dowodów rzeczowych</t>
  </si>
  <si>
    <t>Pomieszczenie  do  wypoczynku z mozliwością wypoczynku dla kobiet w ciąży i karmiących matek</t>
  </si>
  <si>
    <t>Pomieszczenie na makulaturę</t>
  </si>
  <si>
    <t>Archiwum zakładowe sądu</t>
  </si>
  <si>
    <t>Powierzchnia    łączna   sądu</t>
  </si>
  <si>
    <t>I.</t>
  </si>
  <si>
    <t>Komunikacja ( 25%  pow. ogólnej)</t>
  </si>
  <si>
    <t xml:space="preserve">ZESTAWIENIE ZBIORCZE   SĄDU </t>
  </si>
  <si>
    <t>Sporządził:  Marta Ziarek</t>
  </si>
  <si>
    <t xml:space="preserve">ANALIZA STANU ISTNIEJĄCEGO I POTRZEB W ZWIĄZKU Z ROZBUDOWĄ I MODERNIZACJĄ DLA SĄDU REJONOWEGO W MIELCU </t>
  </si>
  <si>
    <t>Lp</t>
  </si>
  <si>
    <t>RODZAJ  POMIESZCZENIA</t>
  </si>
  <si>
    <t>POTRZEBY WG WYTYCZNYCH</t>
  </si>
  <si>
    <t>STAN  ISTNIEJĄCY</t>
  </si>
  <si>
    <t xml:space="preserve">NIEDOBÓR / NADMIAR z uwzględnieniem rozbudowy i adaptacji poddasza WKW </t>
  </si>
  <si>
    <t>Ilość  osób</t>
  </si>
  <si>
    <t>Ilość  pomieszczeń</t>
  </si>
  <si>
    <t>Pow. pom. na osobę</t>
  </si>
  <si>
    <t>Razem pow.</t>
  </si>
  <si>
    <t>A. KIEROWNICTWO SĄDU</t>
  </si>
  <si>
    <t>Gabinet W-ce Prezesa</t>
  </si>
  <si>
    <t>Gabinet  Dyrektora</t>
  </si>
  <si>
    <t>B. ADMINISTRACJA</t>
  </si>
  <si>
    <t>Kierownik  Oddziału  Administracyjnego</t>
  </si>
  <si>
    <t>Pokój  dla  prokuratorów</t>
  </si>
  <si>
    <t xml:space="preserve">Pokój dla ławników </t>
  </si>
  <si>
    <t>Pokój pracowników oddziału finansowego</t>
  </si>
  <si>
    <t>Pokój  obsługi  interesantów - kasa</t>
  </si>
  <si>
    <t>C. WYDZIAŁ CYWILNY</t>
  </si>
  <si>
    <t>Pokój na przechowywanie spraw  bieżących</t>
  </si>
  <si>
    <t>Pokój narad przy Salach rozpraw</t>
  </si>
  <si>
    <t>Pokój  świadków dla  Sali nr II i kolejnych</t>
  </si>
  <si>
    <t>Pokój  posiedzeń  pojednawczych</t>
  </si>
  <si>
    <t>D. WYDZIAŁ KARNY</t>
  </si>
  <si>
    <t>Sekretariat Wydziału</t>
  </si>
  <si>
    <t>Pokój świadków dla Sali rozpraw I</t>
  </si>
  <si>
    <t xml:space="preserve">Sala  rozpraw II </t>
  </si>
  <si>
    <t>Pokój świadków dla Sali rozpraw II</t>
  </si>
  <si>
    <t>Pokój  świadków dla Sali rozpraw III</t>
  </si>
  <si>
    <t>Przyjazny  pokój  przesłuchań dla  pokrzywdzonych</t>
  </si>
  <si>
    <t>Pomieszczenie  techniczne  przy przyjaznym pokoju przesłuchań</t>
  </si>
  <si>
    <t xml:space="preserve">Sekcja wykonywania orzeczeń </t>
  </si>
  <si>
    <t>E. WYDZIAŁ RODZINNY I NIELETNICH</t>
  </si>
  <si>
    <t>Pokój świadków do Sali I</t>
  </si>
  <si>
    <t>Poczekalnia dla  nieletnich</t>
  </si>
  <si>
    <t>Sala rozpraw II</t>
  </si>
  <si>
    <t>F. WYDZIAŁ PRACY</t>
  </si>
  <si>
    <t>G. WYDZIAŁ KSIĄG WIECZYSTYCH</t>
  </si>
  <si>
    <t>Pokój  Przewodniczącego Wydziału</t>
  </si>
  <si>
    <t>Pokój  Referendarzy</t>
  </si>
  <si>
    <t>Poczekalnia dla interesantów</t>
  </si>
  <si>
    <t>H. POMIESZCZENIA OGÓLNEGO PRZEZNACZENIA (POMOCNICZE, GOSPODARCZE ITP.)</t>
  </si>
  <si>
    <t>Pomieszczenie socjalne</t>
  </si>
  <si>
    <t>Pokój gościnny z łazienką</t>
  </si>
  <si>
    <t>Węzeł sanitarny dla konwoju</t>
  </si>
  <si>
    <t>Węzeł  sanitarny  dla  zatrzymanych - męski</t>
  </si>
  <si>
    <t>Archiwum  zakładowe sądu</t>
  </si>
  <si>
    <t xml:space="preserve">RAZEM   </t>
  </si>
  <si>
    <t>RAZEM   POMIESZCZENIA  BEZ  KOMUNIKACJI</t>
  </si>
  <si>
    <t>I. KOMUNIKACJA</t>
  </si>
  <si>
    <t>Komunikacja      ( projekt:  25%  pow. ogólnej )</t>
  </si>
  <si>
    <t xml:space="preserve">Zestawienie  zbiorcze - Sąd </t>
  </si>
  <si>
    <t>ZESTAWIENIE  KOŃCOWE</t>
  </si>
  <si>
    <t>Nazwa  zespołu - wydziału</t>
  </si>
  <si>
    <t>Liczba sędziów</t>
  </si>
  <si>
    <t>Powierzchnia użytkowa</t>
  </si>
  <si>
    <t>Uwagi</t>
  </si>
  <si>
    <t>planowana</t>
  </si>
  <si>
    <t>istniejąca</t>
  </si>
  <si>
    <t>A</t>
  </si>
  <si>
    <t>Kierownictwo Sądu</t>
  </si>
  <si>
    <t>prezes - sedzia Wydz. Rodzinnego,                            wiceprez. sędzia Wydz.  Karnego</t>
  </si>
  <si>
    <t>B</t>
  </si>
  <si>
    <t>Oddział Administracji i Finanse</t>
  </si>
  <si>
    <t>E</t>
  </si>
  <si>
    <t>Wydział Cywilny</t>
  </si>
  <si>
    <t>F</t>
  </si>
  <si>
    <t>Wydział Karny</t>
  </si>
  <si>
    <t>G</t>
  </si>
  <si>
    <t>Wydział Rodzinny i Nieletnich</t>
  </si>
  <si>
    <t>H</t>
  </si>
  <si>
    <t xml:space="preserve">Wydział Pracy </t>
  </si>
  <si>
    <t>I</t>
  </si>
  <si>
    <t>Wydział Ksiąg  Wieczystych</t>
  </si>
  <si>
    <t>J</t>
  </si>
  <si>
    <t>Pomieszczenia ogólnego przeznaczenia</t>
  </si>
  <si>
    <t>K</t>
  </si>
  <si>
    <t>Komunikacja   ( 25% pow. ogólnej )</t>
  </si>
  <si>
    <t>komunikacja przyporządkowana została do poszcz. wydziałów</t>
  </si>
  <si>
    <t>RAZEM  SĄD</t>
  </si>
  <si>
    <t>Uwaga.</t>
  </si>
  <si>
    <t xml:space="preserve">1. Po  zsumowaniu  wynika  niedobór  pow. użytkowej  w  ilości:   </t>
  </si>
  <si>
    <t>m</t>
  </si>
  <si>
    <t xml:space="preserve">2.  Powyższy program opracowano na podstawie "Wytycznych do projektowania budynków dla sądów powszechnych" zatwierdzonych przez Ministra Sprawiedliwości w październiku 2014r r. z uwzględnieniem </t>
  </si>
  <si>
    <t xml:space="preserve">     bieżących zaleceń </t>
  </si>
  <si>
    <t>3. Część komunikacji stanowić będą projektowane holle i poczekalnie.</t>
  </si>
  <si>
    <t>Pokój pracowników  Oddziału   Administracyjnego</t>
  </si>
  <si>
    <t>Pokój Kierownika Oddziału Finansowego - Gł. Księgowego</t>
  </si>
  <si>
    <t>Pokój pracowników Oddziału Finansowego</t>
  </si>
  <si>
    <t>3x12+18</t>
  </si>
  <si>
    <t>Pokój pracowników Oddziału   Administracyjnego</t>
  </si>
  <si>
    <t>Pokój Kierownika Oddziału Finansowego-Gł. Księgowego</t>
  </si>
  <si>
    <t>Pokój oddziału finansowego</t>
  </si>
  <si>
    <t>pkt 1.1.10 Wytycznych</t>
  </si>
  <si>
    <t>Data: 27.06.2016r.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</si>
</sst>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6"/>
      <name val="Arial"/>
      <family val="2"/>
      <charset val="238"/>
    </font>
    <font>
      <sz val="11"/>
      <name val="Arial"/>
      <family val="2"/>
      <charset val="238"/>
    </font>
    <font>
      <sz val="10"/>
      <color indexed="49"/>
      <name val="Arial CE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sz val="11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color indexed="20"/>
      <name val="Arial CE"/>
      <family val="2"/>
      <charset val="238"/>
    </font>
    <font>
      <b/>
      <sz val="11"/>
      <color indexed="10"/>
      <name val="Arial CE"/>
      <charset val="238"/>
    </font>
    <font>
      <sz val="11"/>
      <name val="Arial CE"/>
      <charset val="238"/>
    </font>
    <font>
      <sz val="11"/>
      <color indexed="10"/>
      <name val="Arial CE"/>
      <family val="2"/>
      <charset val="238"/>
    </font>
    <font>
      <sz val="11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0"/>
      <color indexed="41"/>
      <name val="Arial CE"/>
      <family val="2"/>
      <charset val="238"/>
    </font>
    <font>
      <b/>
      <sz val="14"/>
      <name val="Times New Roman"/>
      <family val="1"/>
      <charset val="238"/>
    </font>
    <font>
      <b/>
      <u/>
      <sz val="11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2" borderId="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wrapText="1"/>
    </xf>
    <xf numFmtId="0" fontId="9" fillId="3" borderId="10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 wrapText="1"/>
    </xf>
    <xf numFmtId="0" fontId="9" fillId="0" borderId="5" xfId="0" applyFont="1" applyBorder="1"/>
    <xf numFmtId="0" fontId="9" fillId="0" borderId="1" xfId="0" applyFont="1" applyBorder="1" applyAlignment="1">
      <alignment wrapText="1"/>
    </xf>
    <xf numFmtId="0" fontId="9" fillId="0" borderId="15" xfId="0" applyFont="1" applyBorder="1"/>
    <xf numFmtId="0" fontId="9" fillId="0" borderId="6" xfId="0" applyFont="1" applyBorder="1" applyAlignment="1">
      <alignment wrapText="1"/>
    </xf>
    <xf numFmtId="0" fontId="10" fillId="0" borderId="16" xfId="0" applyFont="1" applyBorder="1"/>
    <xf numFmtId="0" fontId="9" fillId="0" borderId="20" xfId="0" applyFont="1" applyBorder="1"/>
    <xf numFmtId="0" fontId="9" fillId="0" borderId="21" xfId="0" applyFont="1" applyBorder="1" applyAlignment="1">
      <alignment wrapText="1"/>
    </xf>
    <xf numFmtId="0" fontId="9" fillId="0" borderId="22" xfId="0" applyFont="1" applyBorder="1"/>
    <xf numFmtId="0" fontId="9" fillId="0" borderId="21" xfId="0" applyFont="1" applyBorder="1"/>
    <xf numFmtId="1" fontId="9" fillId="0" borderId="22" xfId="0" applyNumberFormat="1" applyFont="1" applyBorder="1"/>
    <xf numFmtId="0" fontId="8" fillId="0" borderId="23" xfId="0" applyFont="1" applyBorder="1" applyAlignment="1">
      <alignment wrapText="1"/>
    </xf>
    <xf numFmtId="0" fontId="9" fillId="0" borderId="24" xfId="0" applyFont="1" applyBorder="1"/>
    <xf numFmtId="0" fontId="9" fillId="0" borderId="25" xfId="0" applyFont="1" applyBorder="1" applyAlignment="1">
      <alignment horizontal="left" wrapText="1"/>
    </xf>
    <xf numFmtId="0" fontId="9" fillId="0" borderId="26" xfId="0" applyFont="1" applyBorder="1"/>
    <xf numFmtId="0" fontId="9" fillId="0" borderId="25" xfId="0" applyFont="1" applyBorder="1"/>
    <xf numFmtId="1" fontId="9" fillId="0" borderId="26" xfId="0" applyNumberFormat="1" applyFont="1" applyBorder="1"/>
    <xf numFmtId="0" fontId="8" fillId="0" borderId="27" xfId="0" applyFont="1" applyBorder="1" applyAlignment="1">
      <alignment wrapText="1"/>
    </xf>
    <xf numFmtId="0" fontId="9" fillId="0" borderId="22" xfId="0" applyFont="1" applyBorder="1" applyAlignment="1">
      <alignment horizontal="left" wrapText="1"/>
    </xf>
    <xf numFmtId="0" fontId="8" fillId="0" borderId="22" xfId="0" applyFont="1" applyBorder="1" applyAlignment="1">
      <alignment wrapText="1"/>
    </xf>
    <xf numFmtId="0" fontId="10" fillId="2" borderId="7" xfId="0" applyFont="1" applyFill="1" applyBorder="1"/>
    <xf numFmtId="0" fontId="10" fillId="2" borderId="28" xfId="0" applyFont="1" applyFill="1" applyBorder="1" applyAlignment="1">
      <alignment horizontal="center" wrapText="1"/>
    </xf>
    <xf numFmtId="0" fontId="11" fillId="2" borderId="29" xfId="0" applyFont="1" applyFill="1" applyBorder="1"/>
    <xf numFmtId="1" fontId="11" fillId="2" borderId="29" xfId="0" applyNumberFormat="1" applyFont="1" applyFill="1" applyBorder="1"/>
    <xf numFmtId="0" fontId="10" fillId="2" borderId="30" xfId="0" applyFont="1" applyFill="1" applyBorder="1" applyAlignment="1">
      <alignment wrapText="1"/>
    </xf>
    <xf numFmtId="0" fontId="9" fillId="0" borderId="31" xfId="0" applyFont="1" applyBorder="1" applyAlignment="1">
      <alignment wrapText="1"/>
    </xf>
    <xf numFmtId="0" fontId="12" fillId="0" borderId="31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9" fillId="2" borderId="32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 wrapText="1"/>
    </xf>
    <xf numFmtId="0" fontId="11" fillId="2" borderId="34" xfId="0" applyFont="1" applyFill="1" applyBorder="1" applyAlignment="1">
      <alignment horizontal="right"/>
    </xf>
    <xf numFmtId="1" fontId="11" fillId="2" borderId="34" xfId="0" applyNumberFormat="1" applyFont="1" applyFill="1" applyBorder="1" applyAlignment="1">
      <alignment horizontal="right"/>
    </xf>
    <xf numFmtId="0" fontId="13" fillId="2" borderId="35" xfId="0" applyFont="1" applyFill="1" applyBorder="1"/>
    <xf numFmtId="0" fontId="10" fillId="2" borderId="36" xfId="0" applyFont="1" applyFill="1" applyBorder="1" applyAlignment="1">
      <alignment horizontal="center" wrapText="1"/>
    </xf>
    <xf numFmtId="0" fontId="11" fillId="2" borderId="36" xfId="0" applyFont="1" applyFill="1" applyBorder="1"/>
    <xf numFmtId="1" fontId="11" fillId="2" borderId="36" xfId="0" applyNumberFormat="1" applyFont="1" applyFill="1" applyBorder="1"/>
    <xf numFmtId="0" fontId="14" fillId="0" borderId="0" xfId="0" applyFont="1"/>
    <xf numFmtId="0" fontId="9" fillId="2" borderId="39" xfId="0" applyFont="1" applyFill="1" applyBorder="1"/>
    <xf numFmtId="0" fontId="10" fillId="2" borderId="34" xfId="0" applyFont="1" applyFill="1" applyBorder="1" applyAlignment="1">
      <alignment horizontal="center" wrapText="1"/>
    </xf>
    <xf numFmtId="0" fontId="11" fillId="2" borderId="34" xfId="0" applyFont="1" applyFill="1" applyBorder="1"/>
    <xf numFmtId="1" fontId="11" fillId="2" borderId="34" xfId="0" applyNumberFormat="1" applyFont="1" applyFill="1" applyBorder="1"/>
    <xf numFmtId="0" fontId="11" fillId="2" borderId="40" xfId="0" applyFont="1" applyFill="1" applyBorder="1"/>
    <xf numFmtId="0" fontId="9" fillId="2" borderId="40" xfId="0" applyFont="1" applyFill="1" applyBorder="1" applyAlignment="1">
      <alignment wrapText="1"/>
    </xf>
    <xf numFmtId="0" fontId="10" fillId="0" borderId="24" xfId="0" applyFont="1" applyBorder="1"/>
    <xf numFmtId="0" fontId="10" fillId="2" borderId="32" xfId="0" applyFont="1" applyFill="1" applyBorder="1"/>
    <xf numFmtId="0" fontId="11" fillId="2" borderId="43" xfId="0" applyFont="1" applyFill="1" applyBorder="1"/>
    <xf numFmtId="1" fontId="11" fillId="2" borderId="43" xfId="0" applyNumberFormat="1" applyFont="1" applyFill="1" applyBorder="1"/>
    <xf numFmtId="0" fontId="10" fillId="2" borderId="40" xfId="0" applyFont="1" applyFill="1" applyBorder="1" applyAlignment="1">
      <alignment wrapText="1"/>
    </xf>
    <xf numFmtId="0" fontId="9" fillId="2" borderId="32" xfId="0" applyFont="1" applyFill="1" applyBorder="1"/>
    <xf numFmtId="0" fontId="11" fillId="2" borderId="44" xfId="0" applyFont="1" applyFill="1" applyBorder="1"/>
    <xf numFmtId="1" fontId="11" fillId="2" borderId="44" xfId="0" applyNumberFormat="1" applyFont="1" applyFill="1" applyBorder="1"/>
    <xf numFmtId="0" fontId="9" fillId="2" borderId="45" xfId="0" applyFont="1" applyFill="1" applyBorder="1" applyAlignment="1">
      <alignment wrapText="1"/>
    </xf>
    <xf numFmtId="0" fontId="10" fillId="0" borderId="16" xfId="0" applyFont="1" applyBorder="1" applyAlignment="1">
      <alignment horizontal="center"/>
    </xf>
    <xf numFmtId="1" fontId="9" fillId="0" borderId="22" xfId="0" applyNumberFormat="1" applyFont="1" applyBorder="1" applyAlignment="1">
      <alignment horizontal="right"/>
    </xf>
    <xf numFmtId="0" fontId="9" fillId="4" borderId="46" xfId="0" applyFont="1" applyFill="1" applyBorder="1"/>
    <xf numFmtId="0" fontId="10" fillId="4" borderId="1" xfId="0" applyFont="1" applyFill="1" applyBorder="1" applyAlignment="1">
      <alignment wrapText="1"/>
    </xf>
    <xf numFmtId="3" fontId="10" fillId="4" borderId="47" xfId="0" applyNumberFormat="1" applyFont="1" applyFill="1" applyBorder="1"/>
    <xf numFmtId="0" fontId="9" fillId="4" borderId="8" xfId="0" applyFont="1" applyFill="1" applyBorder="1" applyAlignment="1">
      <alignment wrapText="1"/>
    </xf>
    <xf numFmtId="0" fontId="10" fillId="0" borderId="48" xfId="0" applyFont="1" applyBorder="1"/>
    <xf numFmtId="3" fontId="15" fillId="2" borderId="47" xfId="0" applyNumberFormat="1" applyFont="1" applyFill="1" applyBorder="1"/>
    <xf numFmtId="0" fontId="13" fillId="3" borderId="5" xfId="0" applyFont="1" applyFill="1" applyBorder="1"/>
    <xf numFmtId="0" fontId="10" fillId="3" borderId="15" xfId="0" applyFont="1" applyFill="1" applyBorder="1" applyAlignment="1">
      <alignment wrapText="1"/>
    </xf>
    <xf numFmtId="3" fontId="10" fillId="3" borderId="47" xfId="0" applyNumberFormat="1" applyFont="1" applyFill="1" applyBorder="1"/>
    <xf numFmtId="0" fontId="13" fillId="3" borderId="6" xfId="0" applyFont="1" applyFill="1" applyBorder="1" applyAlignment="1">
      <alignment wrapText="1"/>
    </xf>
    <xf numFmtId="0" fontId="16" fillId="0" borderId="0" xfId="0" applyFont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/>
    <xf numFmtId="0" fontId="17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9" fillId="0" borderId="0" xfId="0" applyFont="1"/>
    <xf numFmtId="0" fontId="0" fillId="0" borderId="0" xfId="0" applyFont="1"/>
    <xf numFmtId="0" fontId="20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3" fillId="0" borderId="0" xfId="0" applyFont="1"/>
    <xf numFmtId="0" fontId="23" fillId="5" borderId="50" xfId="0" applyFont="1" applyFill="1" applyBorder="1" applyAlignment="1">
      <alignment vertical="center" wrapText="1"/>
    </xf>
    <xf numFmtId="0" fontId="23" fillId="5" borderId="12" xfId="0" applyFont="1" applyFill="1" applyBorder="1" applyAlignment="1">
      <alignment vertical="center" wrapText="1"/>
    </xf>
    <xf numFmtId="0" fontId="23" fillId="5" borderId="14" xfId="0" applyFont="1" applyFill="1" applyBorder="1" applyAlignment="1">
      <alignment vertical="center" wrapText="1"/>
    </xf>
    <xf numFmtId="0" fontId="23" fillId="5" borderId="51" xfId="0" applyFont="1" applyFill="1" applyBorder="1" applyAlignment="1">
      <alignment vertical="center" wrapText="1"/>
    </xf>
    <xf numFmtId="0" fontId="23" fillId="5" borderId="52" xfId="0" applyFont="1" applyFill="1" applyBorder="1" applyAlignment="1">
      <alignment vertical="center" wrapText="1"/>
    </xf>
    <xf numFmtId="0" fontId="23" fillId="5" borderId="53" xfId="0" applyFont="1" applyFill="1" applyBorder="1" applyAlignment="1">
      <alignment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23" fillId="5" borderId="47" xfId="0" applyFont="1" applyFill="1" applyBorder="1" applyAlignment="1">
      <alignment horizontal="center" vertical="center" wrapText="1"/>
    </xf>
    <xf numFmtId="0" fontId="23" fillId="5" borderId="54" xfId="0" applyFont="1" applyFill="1" applyBorder="1" applyAlignment="1">
      <alignment horizontal="center" vertical="center" wrapText="1"/>
    </xf>
    <xf numFmtId="0" fontId="23" fillId="5" borderId="55" xfId="0" applyFont="1" applyFill="1" applyBorder="1" applyAlignment="1">
      <alignment horizontal="center" vertical="center" wrapText="1"/>
    </xf>
    <xf numFmtId="0" fontId="23" fillId="5" borderId="56" xfId="0" applyFont="1" applyFill="1" applyBorder="1" applyAlignment="1">
      <alignment horizontal="center" vertical="center" wrapText="1"/>
    </xf>
    <xf numFmtId="0" fontId="0" fillId="0" borderId="58" xfId="0" applyBorder="1"/>
    <xf numFmtId="0" fontId="0" fillId="0" borderId="16" xfId="0" applyFont="1" applyFill="1" applyBorder="1"/>
    <xf numFmtId="0" fontId="0" fillId="0" borderId="37" xfId="0" applyFont="1" applyBorder="1"/>
    <xf numFmtId="0" fontId="0" fillId="0" borderId="52" xfId="0" applyFont="1" applyBorder="1"/>
    <xf numFmtId="0" fontId="0" fillId="0" borderId="38" xfId="0" applyFont="1" applyBorder="1"/>
    <xf numFmtId="0" fontId="0" fillId="0" borderId="16" xfId="0" applyFont="1" applyBorder="1"/>
    <xf numFmtId="4" fontId="21" fillId="0" borderId="52" xfId="0" applyNumberFormat="1" applyFont="1" applyBorder="1" applyAlignment="1">
      <alignment wrapText="1"/>
    </xf>
    <xf numFmtId="4" fontId="0" fillId="0" borderId="38" xfId="0" applyNumberFormat="1" applyFont="1" applyBorder="1"/>
    <xf numFmtId="0" fontId="0" fillId="0" borderId="59" xfId="0" applyBorder="1"/>
    <xf numFmtId="0" fontId="0" fillId="0" borderId="20" xfId="0" applyFont="1" applyFill="1" applyBorder="1"/>
    <xf numFmtId="0" fontId="0" fillId="0" borderId="22" xfId="0" applyFont="1" applyBorder="1"/>
    <xf numFmtId="0" fontId="0" fillId="0" borderId="31" xfId="0" applyFont="1" applyBorder="1"/>
    <xf numFmtId="0" fontId="0" fillId="0" borderId="20" xfId="0" applyFont="1" applyBorder="1"/>
    <xf numFmtId="4" fontId="21" fillId="0" borderId="22" xfId="0" applyNumberFormat="1" applyFont="1" applyBorder="1" applyAlignment="1">
      <alignment wrapText="1"/>
    </xf>
    <xf numFmtId="4" fontId="0" fillId="0" borderId="31" xfId="0" applyNumberFormat="1" applyFont="1" applyBorder="1"/>
    <xf numFmtId="0" fontId="0" fillId="0" borderId="26" xfId="0" applyFont="1" applyBorder="1"/>
    <xf numFmtId="0" fontId="0" fillId="0" borderId="22" xfId="0" applyFont="1" applyFill="1" applyBorder="1"/>
    <xf numFmtId="4" fontId="21" fillId="0" borderId="26" xfId="0" applyNumberFormat="1" applyFont="1" applyBorder="1" applyAlignment="1">
      <alignment wrapText="1"/>
    </xf>
    <xf numFmtId="0" fontId="0" fillId="6" borderId="60" xfId="0" applyFill="1" applyBorder="1"/>
    <xf numFmtId="0" fontId="25" fillId="6" borderId="60" xfId="0" applyFont="1" applyFill="1" applyBorder="1"/>
    <xf numFmtId="0" fontId="25" fillId="6" borderId="39" xfId="0" applyFont="1" applyFill="1" applyBorder="1"/>
    <xf numFmtId="0" fontId="25" fillId="6" borderId="34" xfId="0" applyFont="1" applyFill="1" applyBorder="1"/>
    <xf numFmtId="0" fontId="25" fillId="6" borderId="33" xfId="0" applyFont="1" applyFill="1" applyBorder="1"/>
    <xf numFmtId="4" fontId="25" fillId="6" borderId="34" xfId="0" applyNumberFormat="1" applyFont="1" applyFill="1" applyBorder="1"/>
    <xf numFmtId="4" fontId="25" fillId="6" borderId="33" xfId="0" applyNumberFormat="1" applyFont="1" applyFill="1" applyBorder="1"/>
    <xf numFmtId="0" fontId="25" fillId="6" borderId="45" xfId="0" applyFont="1" applyFill="1" applyBorder="1"/>
    <xf numFmtId="0" fontId="9" fillId="0" borderId="58" xfId="0" applyFont="1" applyBorder="1"/>
    <xf numFmtId="0" fontId="9" fillId="0" borderId="19" xfId="0" applyFont="1" applyBorder="1" applyAlignment="1">
      <alignment horizontal="left" wrapText="1"/>
    </xf>
    <xf numFmtId="0" fontId="9" fillId="0" borderId="16" xfId="0" applyFont="1" applyBorder="1"/>
    <xf numFmtId="0" fontId="9" fillId="0" borderId="37" xfId="0" applyFont="1" applyBorder="1"/>
    <xf numFmtId="0" fontId="9" fillId="0" borderId="17" xfId="0" applyFont="1" applyBorder="1"/>
    <xf numFmtId="4" fontId="21" fillId="0" borderId="37" xfId="0" applyNumberFormat="1" applyFont="1" applyBorder="1" applyAlignment="1">
      <alignment wrapText="1"/>
    </xf>
    <xf numFmtId="0" fontId="0" fillId="0" borderId="51" xfId="0" applyFont="1" applyBorder="1"/>
    <xf numFmtId="0" fontId="0" fillId="0" borderId="53" xfId="0" applyFont="1" applyBorder="1"/>
    <xf numFmtId="0" fontId="9" fillId="0" borderId="59" xfId="0" applyFont="1" applyBorder="1"/>
    <xf numFmtId="0" fontId="9" fillId="0" borderId="23" xfId="0" applyFont="1" applyBorder="1" applyAlignment="1">
      <alignment horizontal="left" wrapText="1"/>
    </xf>
    <xf numFmtId="0" fontId="9" fillId="0" borderId="62" xfId="0" applyFont="1" applyBorder="1"/>
    <xf numFmtId="0" fontId="26" fillId="0" borderId="0" xfId="0" applyFont="1"/>
    <xf numFmtId="0" fontId="9" fillId="0" borderId="31" xfId="0" applyFont="1" applyBorder="1"/>
    <xf numFmtId="0" fontId="9" fillId="0" borderId="63" xfId="0" applyFont="1" applyBorder="1" applyAlignment="1">
      <alignment wrapText="1"/>
    </xf>
    <xf numFmtId="0" fontId="9" fillId="0" borderId="23" xfId="0" applyFont="1" applyBorder="1" applyAlignment="1">
      <alignment wrapText="1"/>
    </xf>
    <xf numFmtId="0" fontId="0" fillId="0" borderId="59" xfId="0" applyFont="1" applyBorder="1"/>
    <xf numFmtId="0" fontId="0" fillId="0" borderId="24" xfId="0" applyFont="1" applyBorder="1"/>
    <xf numFmtId="0" fontId="0" fillId="0" borderId="64" xfId="0" applyFont="1" applyBorder="1"/>
    <xf numFmtId="0" fontId="5" fillId="6" borderId="60" xfId="0" applyFont="1" applyFill="1" applyBorder="1"/>
    <xf numFmtId="0" fontId="25" fillId="6" borderId="40" xfId="0" applyFont="1" applyFill="1" applyBorder="1"/>
    <xf numFmtId="4" fontId="25" fillId="6" borderId="40" xfId="0" applyNumberFormat="1" applyFont="1" applyFill="1" applyBorder="1"/>
    <xf numFmtId="0" fontId="9" fillId="0" borderId="58" xfId="0" applyFont="1" applyBorder="1" applyAlignment="1">
      <alignment wrapText="1"/>
    </xf>
    <xf numFmtId="0" fontId="9" fillId="0" borderId="16" xfId="0" applyFont="1" applyFill="1" applyBorder="1"/>
    <xf numFmtId="0" fontId="9" fillId="0" borderId="38" xfId="0" applyFont="1" applyBorder="1"/>
    <xf numFmtId="0" fontId="9" fillId="0" borderId="59" xfId="0" applyFont="1" applyBorder="1" applyAlignment="1">
      <alignment wrapText="1"/>
    </xf>
    <xf numFmtId="0" fontId="9" fillId="0" borderId="20" xfId="0" applyFont="1" applyFill="1" applyBorder="1"/>
    <xf numFmtId="4" fontId="20" fillId="0" borderId="31" xfId="0" applyNumberFormat="1" applyFont="1" applyBorder="1" applyAlignment="1">
      <alignment wrapText="1"/>
    </xf>
    <xf numFmtId="4" fontId="21" fillId="0" borderId="31" xfId="0" applyNumberFormat="1" applyFont="1" applyBorder="1" applyAlignment="1">
      <alignment wrapText="1"/>
    </xf>
    <xf numFmtId="0" fontId="9" fillId="0" borderId="23" xfId="0" applyFont="1" applyBorder="1"/>
    <xf numFmtId="0" fontId="21" fillId="0" borderId="0" xfId="0" applyFont="1" applyAlignment="1">
      <alignment horizontal="left" vertical="center" wrapText="1"/>
    </xf>
    <xf numFmtId="0" fontId="9" fillId="0" borderId="65" xfId="0" applyFont="1" applyBorder="1"/>
    <xf numFmtId="0" fontId="9" fillId="0" borderId="66" xfId="0" applyFont="1" applyBorder="1"/>
    <xf numFmtId="0" fontId="9" fillId="0" borderId="67" xfId="0" applyFont="1" applyBorder="1"/>
    <xf numFmtId="1" fontId="9" fillId="0" borderId="68" xfId="0" applyNumberFormat="1" applyFont="1" applyBorder="1"/>
    <xf numFmtId="0" fontId="9" fillId="6" borderId="60" xfId="0" applyFont="1" applyFill="1" applyBorder="1"/>
    <xf numFmtId="0" fontId="11" fillId="6" borderId="60" xfId="0" applyFont="1" applyFill="1" applyBorder="1"/>
    <xf numFmtId="0" fontId="11" fillId="6" borderId="39" xfId="0" applyFont="1" applyFill="1" applyBorder="1"/>
    <xf numFmtId="0" fontId="11" fillId="6" borderId="34" xfId="0" applyFont="1" applyFill="1" applyBorder="1"/>
    <xf numFmtId="1" fontId="11" fillId="6" borderId="40" xfId="0" applyNumberFormat="1" applyFont="1" applyFill="1" applyBorder="1"/>
    <xf numFmtId="4" fontId="11" fillId="6" borderId="39" xfId="0" applyNumberFormat="1" applyFont="1" applyFill="1" applyBorder="1"/>
    <xf numFmtId="0" fontId="9" fillId="0" borderId="59" xfId="0" applyFont="1" applyBorder="1" applyAlignment="1">
      <alignment horizontal="left"/>
    </xf>
    <xf numFmtId="0" fontId="9" fillId="0" borderId="20" xfId="0" applyFont="1" applyBorder="1" applyAlignment="1">
      <alignment horizontal="right"/>
    </xf>
    <xf numFmtId="0" fontId="9" fillId="0" borderId="22" xfId="0" applyFont="1" applyBorder="1" applyAlignment="1">
      <alignment horizontal="center"/>
    </xf>
    <xf numFmtId="4" fontId="0" fillId="0" borderId="31" xfId="0" applyNumberFormat="1" applyFont="1" applyFill="1" applyBorder="1"/>
    <xf numFmtId="0" fontId="21" fillId="0" borderId="0" xfId="0" applyFont="1" applyBorder="1" applyAlignment="1">
      <alignment vertical="center" wrapText="1"/>
    </xf>
    <xf numFmtId="4" fontId="21" fillId="0" borderId="31" xfId="0" applyNumberFormat="1" applyFont="1" applyBorder="1" applyAlignment="1">
      <alignment horizontal="right" wrapText="1"/>
    </xf>
    <xf numFmtId="1" fontId="9" fillId="0" borderId="31" xfId="0" applyNumberFormat="1" applyFont="1" applyBorder="1"/>
    <xf numFmtId="0" fontId="13" fillId="6" borderId="60" xfId="0" applyFont="1" applyFill="1" applyBorder="1"/>
    <xf numFmtId="4" fontId="11" fillId="6" borderId="34" xfId="0" applyNumberFormat="1" applyFont="1" applyFill="1" applyBorder="1"/>
    <xf numFmtId="4" fontId="11" fillId="6" borderId="40" xfId="0" applyNumberFormat="1" applyFont="1" applyFill="1" applyBorder="1"/>
    <xf numFmtId="0" fontId="9" fillId="0" borderId="18" xfId="0" applyFont="1" applyBorder="1" applyAlignment="1">
      <alignment wrapText="1"/>
    </xf>
    <xf numFmtId="0" fontId="0" fillId="0" borderId="69" xfId="0" applyFont="1" applyBorder="1"/>
    <xf numFmtId="4" fontId="20" fillId="0" borderId="37" xfId="0" applyNumberFormat="1" applyFont="1" applyBorder="1" applyAlignment="1">
      <alignment horizontal="right" wrapText="1"/>
    </xf>
    <xf numFmtId="0" fontId="0" fillId="0" borderId="21" xfId="0" applyFont="1" applyBorder="1"/>
    <xf numFmtId="0" fontId="9" fillId="0" borderId="63" xfId="0" applyFont="1" applyBorder="1" applyAlignment="1">
      <alignment horizontal="left"/>
    </xf>
    <xf numFmtId="0" fontId="0" fillId="0" borderId="25" xfId="0" applyFont="1" applyBorder="1"/>
    <xf numFmtId="0" fontId="0" fillId="0" borderId="26" xfId="0" applyFont="1" applyFill="1" applyBorder="1"/>
    <xf numFmtId="4" fontId="0" fillId="0" borderId="64" xfId="0" applyNumberFormat="1" applyFont="1" applyFill="1" applyBorder="1"/>
    <xf numFmtId="0" fontId="11" fillId="6" borderId="32" xfId="0" applyFont="1" applyFill="1" applyBorder="1" applyAlignment="1">
      <alignment horizontal="left"/>
    </xf>
    <xf numFmtId="0" fontId="9" fillId="0" borderId="70" xfId="0" applyFont="1" applyBorder="1"/>
    <xf numFmtId="0" fontId="9" fillId="0" borderId="70" xfId="0" applyFont="1" applyBorder="1" applyAlignment="1">
      <alignment wrapText="1"/>
    </xf>
    <xf numFmtId="0" fontId="9" fillId="0" borderId="24" xfId="0" applyFont="1" applyFill="1" applyBorder="1"/>
    <xf numFmtId="0" fontId="9" fillId="0" borderId="64" xfId="0" applyFont="1" applyBorder="1"/>
    <xf numFmtId="4" fontId="0" fillId="0" borderId="64" xfId="0" applyNumberFormat="1" applyFont="1" applyBorder="1"/>
    <xf numFmtId="0" fontId="11" fillId="6" borderId="60" xfId="0" applyFont="1" applyFill="1" applyBorder="1" applyAlignment="1">
      <alignment horizontal="left"/>
    </xf>
    <xf numFmtId="0" fontId="11" fillId="6" borderId="40" xfId="0" applyFont="1" applyFill="1" applyBorder="1"/>
    <xf numFmtId="0" fontId="9" fillId="0" borderId="59" xfId="0" applyFont="1" applyBorder="1" applyAlignment="1">
      <alignment horizontal="left" wrapText="1"/>
    </xf>
    <xf numFmtId="0" fontId="27" fillId="6" borderId="40" xfId="0" applyFont="1" applyFill="1" applyBorder="1"/>
    <xf numFmtId="0" fontId="28" fillId="0" borderId="0" xfId="0" applyFont="1" applyAlignment="1">
      <alignment vertical="center" wrapText="1"/>
    </xf>
    <xf numFmtId="0" fontId="28" fillId="0" borderId="0" xfId="0" applyFont="1"/>
    <xf numFmtId="0" fontId="9" fillId="0" borderId="22" xfId="0" applyFont="1" applyBorder="1" applyAlignment="1">
      <alignment horizontal="right"/>
    </xf>
    <xf numFmtId="0" fontId="9" fillId="0" borderId="31" xfId="0" applyFont="1" applyBorder="1" applyAlignment="1">
      <alignment horizontal="right"/>
    </xf>
    <xf numFmtId="0" fontId="29" fillId="0" borderId="20" xfId="0" applyFont="1" applyBorder="1"/>
    <xf numFmtId="0" fontId="5" fillId="0" borderId="22" xfId="0" applyFont="1" applyBorder="1"/>
    <xf numFmtId="4" fontId="28" fillId="0" borderId="31" xfId="0" applyNumberFormat="1" applyFont="1" applyFill="1" applyBorder="1"/>
    <xf numFmtId="0" fontId="30" fillId="6" borderId="60" xfId="0" applyFont="1" applyFill="1" applyBorder="1"/>
    <xf numFmtId="0" fontId="11" fillId="6" borderId="60" xfId="0" applyFont="1" applyFill="1" applyBorder="1" applyAlignment="1">
      <alignment horizontal="left" wrapText="1"/>
    </xf>
    <xf numFmtId="0" fontId="31" fillId="7" borderId="47" xfId="0" applyFont="1" applyFill="1" applyBorder="1"/>
    <xf numFmtId="0" fontId="32" fillId="7" borderId="47" xfId="0" applyFont="1" applyFill="1" applyBorder="1" applyAlignment="1">
      <alignment horizontal="left" wrapText="1"/>
    </xf>
    <xf numFmtId="3" fontId="32" fillId="7" borderId="48" xfId="0" applyNumberFormat="1" applyFont="1" applyFill="1" applyBorder="1"/>
    <xf numFmtId="3" fontId="32" fillId="7" borderId="55" xfId="0" applyNumberFormat="1" applyFont="1" applyFill="1" applyBorder="1"/>
    <xf numFmtId="4" fontId="32" fillId="7" borderId="55" xfId="0" applyNumberFormat="1" applyFont="1" applyFill="1" applyBorder="1"/>
    <xf numFmtId="3" fontId="32" fillId="7" borderId="56" xfId="0" applyNumberFormat="1" applyFont="1" applyFill="1" applyBorder="1"/>
    <xf numFmtId="4" fontId="32" fillId="7" borderId="48" xfId="0" applyNumberFormat="1" applyFont="1" applyFill="1" applyBorder="1"/>
    <xf numFmtId="4" fontId="32" fillId="7" borderId="56" xfId="0" applyNumberFormat="1" applyFont="1" applyFill="1" applyBorder="1"/>
    <xf numFmtId="0" fontId="33" fillId="0" borderId="0" xfId="0" applyFont="1" applyAlignment="1">
      <alignment vertical="center" wrapText="1"/>
    </xf>
    <xf numFmtId="0" fontId="33" fillId="0" borderId="0" xfId="0" applyFont="1"/>
    <xf numFmtId="0" fontId="34" fillId="0" borderId="71" xfId="0" applyFont="1" applyFill="1" applyBorder="1"/>
    <xf numFmtId="4" fontId="35" fillId="0" borderId="50" xfId="0" applyNumberFormat="1" applyFont="1" applyFill="1" applyBorder="1"/>
    <xf numFmtId="4" fontId="35" fillId="0" borderId="12" xfId="0" applyNumberFormat="1" applyFont="1" applyFill="1" applyBorder="1"/>
    <xf numFmtId="4" fontId="34" fillId="0" borderId="12" xfId="0" applyNumberFormat="1" applyFont="1" applyFill="1" applyBorder="1"/>
    <xf numFmtId="3" fontId="34" fillId="0" borderId="14" xfId="0" applyNumberFormat="1" applyFont="1" applyFill="1" applyBorder="1"/>
    <xf numFmtId="4" fontId="36" fillId="0" borderId="50" xfId="0" applyNumberFormat="1" applyFont="1" applyFill="1" applyBorder="1"/>
    <xf numFmtId="4" fontId="36" fillId="0" borderId="12" xfId="0" applyNumberFormat="1" applyFont="1" applyFill="1" applyBorder="1"/>
    <xf numFmtId="4" fontId="37" fillId="0" borderId="12" xfId="0" applyNumberFormat="1" applyFont="1" applyFill="1" applyBorder="1" applyAlignment="1">
      <alignment wrapText="1"/>
    </xf>
    <xf numFmtId="4" fontId="38" fillId="0" borderId="14" xfId="0" applyNumberFormat="1" applyFont="1" applyFill="1" applyBorder="1"/>
    <xf numFmtId="4" fontId="38" fillId="0" borderId="50" xfId="0" applyNumberFormat="1" applyFont="1" applyFill="1" applyBorder="1"/>
    <xf numFmtId="4" fontId="38" fillId="0" borderId="12" xfId="0" applyNumberFormat="1" applyFont="1" applyFill="1" applyBorder="1"/>
    <xf numFmtId="0" fontId="31" fillId="4" borderId="47" xfId="0" applyFont="1" applyFill="1" applyBorder="1"/>
    <xf numFmtId="0" fontId="32" fillId="4" borderId="47" xfId="0" applyFont="1" applyFill="1" applyBorder="1"/>
    <xf numFmtId="4" fontId="32" fillId="4" borderId="48" xfId="0" applyNumberFormat="1" applyFont="1" applyFill="1" applyBorder="1"/>
    <xf numFmtId="4" fontId="31" fillId="4" borderId="55" xfId="0" applyNumberFormat="1" applyFont="1" applyFill="1" applyBorder="1"/>
    <xf numFmtId="4" fontId="32" fillId="4" borderId="55" xfId="0" applyNumberFormat="1" applyFont="1" applyFill="1" applyBorder="1" applyAlignment="1">
      <alignment horizontal="center"/>
    </xf>
    <xf numFmtId="3" fontId="32" fillId="4" borderId="56" xfId="0" applyNumberFormat="1" applyFont="1" applyFill="1" applyBorder="1"/>
    <xf numFmtId="4" fontId="1" fillId="4" borderId="48" xfId="0" applyNumberFormat="1" applyFont="1" applyFill="1" applyBorder="1"/>
    <xf numFmtId="4" fontId="33" fillId="4" borderId="55" xfId="0" applyNumberFormat="1" applyFont="1" applyFill="1" applyBorder="1"/>
    <xf numFmtId="4" fontId="33" fillId="4" borderId="55" xfId="0" applyNumberFormat="1" applyFont="1" applyFill="1" applyBorder="1" applyAlignment="1">
      <alignment wrapText="1"/>
    </xf>
    <xf numFmtId="4" fontId="1" fillId="4" borderId="56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0" fillId="0" borderId="0" xfId="0" applyFont="1"/>
    <xf numFmtId="0" fontId="15" fillId="0" borderId="2" xfId="0" applyFont="1" applyBorder="1" applyAlignment="1">
      <alignment horizontal="center"/>
    </xf>
    <xf numFmtId="0" fontId="15" fillId="0" borderId="16" xfId="0" applyFont="1" applyBorder="1"/>
    <xf numFmtId="0" fontId="15" fillId="0" borderId="19" xfId="0" applyFont="1" applyBorder="1"/>
    <xf numFmtId="0" fontId="15" fillId="0" borderId="3" xfId="0" applyFont="1" applyBorder="1"/>
    <xf numFmtId="0" fontId="15" fillId="0" borderId="10" xfId="0" applyFont="1" applyBorder="1" applyAlignment="1">
      <alignment horizontal="center"/>
    </xf>
    <xf numFmtId="0" fontId="15" fillId="0" borderId="10" xfId="0" applyFont="1" applyBorder="1"/>
    <xf numFmtId="0" fontId="15" fillId="8" borderId="65" xfId="0" applyFont="1" applyFill="1" applyBorder="1"/>
    <xf numFmtId="0" fontId="15" fillId="0" borderId="73" xfId="0" applyFont="1" applyBorder="1"/>
    <xf numFmtId="0" fontId="15" fillId="0" borderId="0" xfId="0" applyFont="1" applyBorder="1"/>
    <xf numFmtId="0" fontId="15" fillId="0" borderId="61" xfId="0" applyFont="1" applyBorder="1"/>
    <xf numFmtId="0" fontId="13" fillId="8" borderId="5" xfId="0" applyFont="1" applyFill="1" applyBorder="1" applyAlignment="1">
      <alignment horizontal="center"/>
    </xf>
    <xf numFmtId="0" fontId="13" fillId="8" borderId="48" xfId="0" applyFont="1" applyFill="1" applyBorder="1" applyAlignment="1">
      <alignment horizontal="center"/>
    </xf>
    <xf numFmtId="0" fontId="13" fillId="8" borderId="56" xfId="0" applyFont="1" applyFill="1" applyBorder="1" applyAlignment="1">
      <alignment horizontal="center"/>
    </xf>
    <xf numFmtId="0" fontId="13" fillId="0" borderId="74" xfId="0" applyFont="1" applyBorder="1" applyAlignment="1">
      <alignment horizontal="center"/>
    </xf>
    <xf numFmtId="0" fontId="13" fillId="0" borderId="74" xfId="0" applyFont="1" applyBorder="1"/>
    <xf numFmtId="0" fontId="13" fillId="8" borderId="24" xfId="0" applyFont="1" applyFill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75" xfId="0" applyFont="1" applyBorder="1" applyAlignment="1">
      <alignment horizontal="center"/>
    </xf>
    <xf numFmtId="0" fontId="13" fillId="0" borderId="75" xfId="0" applyFont="1" applyBorder="1"/>
    <xf numFmtId="0" fontId="13" fillId="8" borderId="20" xfId="0" applyFont="1" applyFill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0" xfId="0" applyFont="1" applyBorder="1"/>
    <xf numFmtId="0" fontId="13" fillId="0" borderId="61" xfId="0" applyFont="1" applyBorder="1"/>
    <xf numFmtId="0" fontId="13" fillId="0" borderId="75" xfId="0" applyFont="1" applyBorder="1" applyAlignment="1">
      <alignment horizontal="left"/>
    </xf>
    <xf numFmtId="0" fontId="13" fillId="8" borderId="32" xfId="0" applyFont="1" applyFill="1" applyBorder="1" applyAlignment="1">
      <alignment horizontal="center"/>
    </xf>
    <xf numFmtId="0" fontId="10" fillId="8" borderId="32" xfId="0" applyFont="1" applyFill="1" applyBorder="1"/>
    <xf numFmtId="0" fontId="10" fillId="8" borderId="39" xfId="0" applyFont="1" applyFill="1" applyBorder="1" applyAlignment="1">
      <alignment horizontal="center"/>
    </xf>
    <xf numFmtId="0" fontId="10" fillId="8" borderId="40" xfId="0" applyFont="1" applyFill="1" applyBorder="1" applyAlignment="1">
      <alignment horizontal="center"/>
    </xf>
    <xf numFmtId="3" fontId="10" fillId="8" borderId="39" xfId="0" applyNumberFormat="1" applyFont="1" applyFill="1" applyBorder="1" applyAlignment="1">
      <alignment horizontal="center"/>
    </xf>
    <xf numFmtId="3" fontId="10" fillId="8" borderId="40" xfId="0" applyNumberFormat="1" applyFont="1" applyFill="1" applyBorder="1" applyAlignment="1">
      <alignment horizontal="center"/>
    </xf>
    <xf numFmtId="0" fontId="13" fillId="0" borderId="1" xfId="0" applyFont="1" applyBorder="1"/>
    <xf numFmtId="0" fontId="13" fillId="0" borderId="8" xfId="0" applyFont="1" applyBorder="1"/>
    <xf numFmtId="0" fontId="42" fillId="0" borderId="0" xfId="0" applyFont="1"/>
    <xf numFmtId="0" fontId="24" fillId="0" borderId="0" xfId="0" applyFont="1"/>
    <xf numFmtId="0" fontId="5" fillId="0" borderId="0" xfId="0" applyFont="1"/>
    <xf numFmtId="1" fontId="43" fillId="0" borderId="0" xfId="0" applyNumberFormat="1" applyFont="1"/>
    <xf numFmtId="0" fontId="44" fillId="0" borderId="0" xfId="0" applyFont="1"/>
    <xf numFmtId="0" fontId="20" fillId="0" borderId="0" xfId="0" applyFont="1" applyFill="1"/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37" xfId="0" applyFont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0" fontId="10" fillId="0" borderId="49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wrapText="1"/>
    </xf>
    <xf numFmtId="0" fontId="10" fillId="0" borderId="42" xfId="0" applyFont="1" applyBorder="1" applyAlignment="1">
      <alignment horizontal="center" wrapText="1"/>
    </xf>
    <xf numFmtId="0" fontId="10" fillId="0" borderId="27" xfId="0" applyFont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61" xfId="0" applyFont="1" applyFill="1" applyBorder="1" applyAlignment="1">
      <alignment horizontal="center"/>
    </xf>
    <xf numFmtId="0" fontId="39" fillId="2" borderId="5" xfId="0" applyFont="1" applyFill="1" applyBorder="1" applyAlignment="1">
      <alignment horizontal="center"/>
    </xf>
    <xf numFmtId="0" fontId="39" fillId="2" borderId="15" xfId="0" applyFont="1" applyFill="1" applyBorder="1" applyAlignment="1">
      <alignment horizontal="center"/>
    </xf>
    <xf numFmtId="0" fontId="39" fillId="2" borderId="6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57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24" fillId="2" borderId="10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4" fillId="2" borderId="6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8" fillId="5" borderId="4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15" fillId="0" borderId="72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3" fillId="8" borderId="15" xfId="0" applyFont="1" applyFill="1" applyBorder="1" applyAlignment="1">
      <alignment horizontal="center"/>
    </xf>
    <xf numFmtId="0" fontId="13" fillId="8" borderId="6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61" xfId="0" applyFont="1" applyBorder="1" applyAlignment="1">
      <alignment horizontal="left" wrapText="1"/>
    </xf>
    <xf numFmtId="0" fontId="8" fillId="0" borderId="1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6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54"/>
  <sheetViews>
    <sheetView zoomScaleNormal="100" zoomScaleSheetLayoutView="90" workbookViewId="0">
      <pane ySplit="8" topLeftCell="A30" activePane="bottomLeft" state="frozen"/>
      <selection pane="bottomLeft" activeCell="H35" sqref="H35"/>
    </sheetView>
  </sheetViews>
  <sheetFormatPr defaultRowHeight="12.75" x14ac:dyDescent="0.2"/>
  <cols>
    <col min="1" max="1" width="6.85546875" customWidth="1"/>
    <col min="2" max="2" width="46.28515625" style="1" customWidth="1"/>
    <col min="3" max="3" width="10.85546875" customWidth="1"/>
    <col min="4" max="4" width="11.42578125" customWidth="1"/>
    <col min="5" max="5" width="14.5703125" customWidth="1"/>
    <col min="6" max="6" width="14.7109375" customWidth="1"/>
    <col min="7" max="7" width="17.140625" style="1" customWidth="1"/>
  </cols>
  <sheetData>
    <row r="1" spans="1:7" ht="15.75" x14ac:dyDescent="0.25">
      <c r="B1" s="301"/>
      <c r="C1" s="301"/>
      <c r="D1" s="301"/>
      <c r="E1" s="301"/>
      <c r="F1" s="301"/>
    </row>
    <row r="2" spans="1:7" ht="23.25" x14ac:dyDescent="0.35">
      <c r="A2" s="302" t="s">
        <v>0</v>
      </c>
      <c r="B2" s="302"/>
      <c r="C2" s="302"/>
      <c r="D2" s="302"/>
      <c r="E2" s="302"/>
      <c r="F2" s="302"/>
      <c r="G2" s="302"/>
    </row>
    <row r="3" spans="1:7" ht="30" customHeight="1" x14ac:dyDescent="0.2">
      <c r="A3" s="303" t="s">
        <v>1</v>
      </c>
      <c r="B3" s="303"/>
      <c r="C3" s="303"/>
      <c r="D3" s="303"/>
      <c r="E3" s="303"/>
      <c r="F3" s="303"/>
      <c r="G3" s="303"/>
    </row>
    <row r="4" spans="1:7" ht="18" customHeight="1" x14ac:dyDescent="0.2">
      <c r="A4" s="304" t="s">
        <v>2</v>
      </c>
      <c r="B4" s="304"/>
      <c r="C4" s="304"/>
      <c r="D4" s="304"/>
      <c r="E4" s="304"/>
      <c r="F4" s="304"/>
      <c r="G4" s="304"/>
    </row>
    <row r="5" spans="1:7" ht="21" customHeight="1" x14ac:dyDescent="0.2">
      <c r="A5" s="2"/>
      <c r="B5" s="305" t="s">
        <v>3</v>
      </c>
      <c r="C5" s="305"/>
      <c r="D5" s="305"/>
      <c r="E5" s="305"/>
      <c r="F5" s="305"/>
      <c r="G5" s="305"/>
    </row>
    <row r="6" spans="1:7" ht="18.75" customHeight="1" thickBot="1" x14ac:dyDescent="0.25">
      <c r="A6" s="3"/>
      <c r="B6" s="4"/>
      <c r="C6" s="3"/>
      <c r="D6" s="3"/>
      <c r="E6" s="3"/>
      <c r="F6" s="3"/>
      <c r="G6" s="4"/>
    </row>
    <row r="7" spans="1:7" ht="39" customHeight="1" thickBot="1" x14ac:dyDescent="0.25">
      <c r="A7" s="5" t="s">
        <v>4</v>
      </c>
      <c r="B7" s="295" t="s">
        <v>5</v>
      </c>
      <c r="C7" s="297" t="s">
        <v>6</v>
      </c>
      <c r="D7" s="297" t="s">
        <v>7</v>
      </c>
      <c r="E7" s="299" t="s">
        <v>8</v>
      </c>
      <c r="F7" s="300"/>
      <c r="G7" s="6" t="s">
        <v>9</v>
      </c>
    </row>
    <row r="8" spans="1:7" ht="13.5" thickBot="1" x14ac:dyDescent="0.25">
      <c r="A8" s="7"/>
      <c r="B8" s="296"/>
      <c r="C8" s="298"/>
      <c r="D8" s="298"/>
      <c r="E8" s="8" t="s">
        <v>10</v>
      </c>
      <c r="F8" s="9" t="s">
        <v>11</v>
      </c>
      <c r="G8" s="10"/>
    </row>
    <row r="9" spans="1:7" ht="13.5" thickBot="1" x14ac:dyDescent="0.25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5">
        <v>6</v>
      </c>
      <c r="G9" s="16">
        <v>7</v>
      </c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27" customHeight="1" x14ac:dyDescent="0.25">
      <c r="A11" s="21" t="s">
        <v>12</v>
      </c>
      <c r="B11" s="281" t="s">
        <v>13</v>
      </c>
      <c r="C11" s="282"/>
      <c r="D11" s="282"/>
      <c r="E11" s="282"/>
      <c r="F11" s="282"/>
      <c r="G11" s="283"/>
    </row>
    <row r="12" spans="1:7" ht="24.95" customHeight="1" x14ac:dyDescent="0.2">
      <c r="A12" s="22">
        <v>1</v>
      </c>
      <c r="B12" s="23" t="s">
        <v>14</v>
      </c>
      <c r="C12" s="24">
        <v>1</v>
      </c>
      <c r="D12" s="25">
        <v>1</v>
      </c>
      <c r="E12" s="26">
        <f>F12/D12</f>
        <v>24</v>
      </c>
      <c r="F12" s="26">
        <v>24</v>
      </c>
      <c r="G12" s="27"/>
    </row>
    <row r="13" spans="1:7" ht="24.95" customHeight="1" x14ac:dyDescent="0.2">
      <c r="A13" s="28">
        <v>2</v>
      </c>
      <c r="B13" s="29" t="s">
        <v>15</v>
      </c>
      <c r="C13" s="30">
        <v>1</v>
      </c>
      <c r="D13" s="31">
        <v>1</v>
      </c>
      <c r="E13" s="26">
        <f>F13/D13</f>
        <v>18</v>
      </c>
      <c r="F13" s="32">
        <v>18</v>
      </c>
      <c r="G13" s="33"/>
    </row>
    <row r="14" spans="1:7" ht="24.95" customHeight="1" x14ac:dyDescent="0.2">
      <c r="A14" s="22">
        <v>3</v>
      </c>
      <c r="B14" s="29" t="s">
        <v>16</v>
      </c>
      <c r="C14" s="30">
        <v>1</v>
      </c>
      <c r="D14" s="31">
        <v>1</v>
      </c>
      <c r="E14" s="26">
        <f>F14/D14</f>
        <v>18</v>
      </c>
      <c r="F14" s="32">
        <v>18</v>
      </c>
      <c r="G14" s="33"/>
    </row>
    <row r="15" spans="1:7" ht="24.95" customHeight="1" x14ac:dyDescent="0.2">
      <c r="A15" s="28">
        <v>4</v>
      </c>
      <c r="B15" s="29" t="s">
        <v>17</v>
      </c>
      <c r="C15" s="30">
        <v>1</v>
      </c>
      <c r="D15" s="31">
        <v>1</v>
      </c>
      <c r="E15" s="26">
        <f>F15/D15</f>
        <v>18</v>
      </c>
      <c r="F15" s="32">
        <v>18</v>
      </c>
      <c r="G15" s="33"/>
    </row>
    <row r="16" spans="1:7" ht="24.95" customHeight="1" x14ac:dyDescent="0.2">
      <c r="A16" s="24">
        <v>5</v>
      </c>
      <c r="B16" s="34" t="s">
        <v>18</v>
      </c>
      <c r="C16" s="24">
        <v>1</v>
      </c>
      <c r="D16" s="24">
        <v>1</v>
      </c>
      <c r="E16" s="26">
        <f>F16/D16</f>
        <v>18</v>
      </c>
      <c r="F16" s="26">
        <v>18</v>
      </c>
      <c r="G16" s="35"/>
    </row>
    <row r="17" spans="1:7" ht="23.25" customHeight="1" thickBot="1" x14ac:dyDescent="0.3">
      <c r="A17" s="36"/>
      <c r="B17" s="37" t="s">
        <v>19</v>
      </c>
      <c r="C17" s="38">
        <f>SUM(C12:C16)</f>
        <v>5</v>
      </c>
      <c r="D17" s="38">
        <f>SUM(D12:D16)</f>
        <v>5</v>
      </c>
      <c r="E17" s="39">
        <f>SUM(E12:E16)</f>
        <v>96</v>
      </c>
      <c r="F17" s="39">
        <f>SUM(F12:F16)</f>
        <v>96</v>
      </c>
      <c r="G17" s="40"/>
    </row>
    <row r="18" spans="1:7" ht="25.5" customHeight="1" x14ac:dyDescent="0.25">
      <c r="A18" s="21" t="s">
        <v>20</v>
      </c>
      <c r="B18" s="281" t="s">
        <v>21</v>
      </c>
      <c r="C18" s="282"/>
      <c r="D18" s="282"/>
      <c r="E18" s="282"/>
      <c r="F18" s="282"/>
      <c r="G18" s="283"/>
    </row>
    <row r="19" spans="1:7" ht="22.5" customHeight="1" x14ac:dyDescent="0.2">
      <c r="A19" s="22">
        <v>1</v>
      </c>
      <c r="B19" s="34" t="s">
        <v>22</v>
      </c>
      <c r="C19" s="24">
        <v>1</v>
      </c>
      <c r="D19" s="24">
        <v>1</v>
      </c>
      <c r="E19" s="26">
        <f>F19/D19</f>
        <v>15</v>
      </c>
      <c r="F19" s="26">
        <v>15</v>
      </c>
      <c r="G19" s="41"/>
    </row>
    <row r="20" spans="1:7" ht="26.25" customHeight="1" x14ac:dyDescent="0.2">
      <c r="A20" s="22">
        <v>2</v>
      </c>
      <c r="B20" s="34" t="s">
        <v>226</v>
      </c>
      <c r="C20" s="24">
        <v>2</v>
      </c>
      <c r="D20" s="24">
        <v>1</v>
      </c>
      <c r="E20" s="26">
        <v>15</v>
      </c>
      <c r="F20" s="26">
        <v>15</v>
      </c>
      <c r="G20" s="41"/>
    </row>
    <row r="21" spans="1:7" ht="25.5" customHeight="1" x14ac:dyDescent="0.2">
      <c r="A21" s="22">
        <v>3</v>
      </c>
      <c r="B21" s="34" t="s">
        <v>23</v>
      </c>
      <c r="C21" s="24"/>
      <c r="D21" s="24">
        <v>1</v>
      </c>
      <c r="E21" s="26">
        <f t="shared" ref="E21:E37" si="0">F21/D21</f>
        <v>12</v>
      </c>
      <c r="F21" s="26">
        <v>12</v>
      </c>
      <c r="G21" s="42" t="s">
        <v>24</v>
      </c>
    </row>
    <row r="22" spans="1:7" ht="33" customHeight="1" x14ac:dyDescent="0.2">
      <c r="A22" s="22">
        <v>4</v>
      </c>
      <c r="B22" s="34" t="s">
        <v>25</v>
      </c>
      <c r="C22" s="24">
        <v>1</v>
      </c>
      <c r="D22" s="24">
        <v>1</v>
      </c>
      <c r="E22" s="26">
        <f t="shared" si="0"/>
        <v>12</v>
      </c>
      <c r="F22" s="26">
        <v>12</v>
      </c>
      <c r="G22" s="42"/>
    </row>
    <row r="23" spans="1:7" ht="24.75" customHeight="1" x14ac:dyDescent="0.2">
      <c r="A23" s="22">
        <v>5</v>
      </c>
      <c r="B23" s="34" t="s">
        <v>26</v>
      </c>
      <c r="C23" s="24">
        <v>1</v>
      </c>
      <c r="D23" s="24">
        <v>1</v>
      </c>
      <c r="E23" s="26">
        <f t="shared" si="0"/>
        <v>12</v>
      </c>
      <c r="F23" s="26">
        <v>12</v>
      </c>
      <c r="G23" s="42"/>
    </row>
    <row r="24" spans="1:7" ht="25.5" customHeight="1" x14ac:dyDescent="0.2">
      <c r="A24" s="22">
        <v>6</v>
      </c>
      <c r="B24" s="34" t="s">
        <v>27</v>
      </c>
      <c r="C24" s="24">
        <v>2</v>
      </c>
      <c r="D24" s="24">
        <v>2</v>
      </c>
      <c r="E24" s="26">
        <v>12</v>
      </c>
      <c r="F24" s="26">
        <v>24</v>
      </c>
      <c r="G24" s="42"/>
    </row>
    <row r="25" spans="1:7" ht="26.25" customHeight="1" x14ac:dyDescent="0.2">
      <c r="A25" s="22">
        <v>7</v>
      </c>
      <c r="B25" s="34" t="s">
        <v>28</v>
      </c>
      <c r="C25" s="24">
        <v>1</v>
      </c>
      <c r="D25" s="24">
        <v>1</v>
      </c>
      <c r="E25" s="26">
        <f t="shared" si="0"/>
        <v>12</v>
      </c>
      <c r="F25" s="26">
        <v>12</v>
      </c>
      <c r="G25" s="42"/>
    </row>
    <row r="26" spans="1:7" ht="26.25" customHeight="1" x14ac:dyDescent="0.2">
      <c r="A26" s="22">
        <v>8</v>
      </c>
      <c r="B26" s="43" t="s">
        <v>29</v>
      </c>
      <c r="C26" s="24"/>
      <c r="D26" s="24">
        <v>1</v>
      </c>
      <c r="E26" s="26">
        <v>48</v>
      </c>
      <c r="F26" s="26">
        <v>48</v>
      </c>
      <c r="G26" s="42"/>
    </row>
    <row r="27" spans="1:7" ht="24.75" customHeight="1" x14ac:dyDescent="0.2">
      <c r="A27" s="22">
        <v>9</v>
      </c>
      <c r="B27" s="43" t="s">
        <v>30</v>
      </c>
      <c r="C27" s="24"/>
      <c r="D27" s="24">
        <v>1</v>
      </c>
      <c r="E27" s="26">
        <f t="shared" si="0"/>
        <v>18</v>
      </c>
      <c r="F27" s="26">
        <v>18</v>
      </c>
      <c r="G27" s="42"/>
    </row>
    <row r="28" spans="1:7" ht="24.75" customHeight="1" x14ac:dyDescent="0.2">
      <c r="A28" s="22">
        <v>10</v>
      </c>
      <c r="B28" s="43" t="s">
        <v>31</v>
      </c>
      <c r="C28" s="24">
        <v>1</v>
      </c>
      <c r="D28" s="24">
        <v>1</v>
      </c>
      <c r="E28" s="26">
        <f t="shared" si="0"/>
        <v>12</v>
      </c>
      <c r="F28" s="26">
        <v>12</v>
      </c>
      <c r="G28" s="42"/>
    </row>
    <row r="29" spans="1:7" ht="25.5" customHeight="1" x14ac:dyDescent="0.2">
      <c r="A29" s="22">
        <v>11</v>
      </c>
      <c r="B29" s="43" t="s">
        <v>32</v>
      </c>
      <c r="C29" s="24">
        <v>1</v>
      </c>
      <c r="D29" s="24">
        <v>1</v>
      </c>
      <c r="E29" s="26">
        <f t="shared" si="0"/>
        <v>12</v>
      </c>
      <c r="F29" s="26">
        <v>12</v>
      </c>
      <c r="G29" s="42"/>
    </row>
    <row r="30" spans="1:7" ht="24.75" customHeight="1" x14ac:dyDescent="0.2">
      <c r="A30" s="22">
        <v>12</v>
      </c>
      <c r="B30" s="34" t="s">
        <v>33</v>
      </c>
      <c r="C30" s="24"/>
      <c r="D30" s="24">
        <v>1</v>
      </c>
      <c r="E30" s="26">
        <f t="shared" si="0"/>
        <v>12</v>
      </c>
      <c r="F30" s="26">
        <v>12</v>
      </c>
      <c r="G30" s="42"/>
    </row>
    <row r="31" spans="1:7" ht="23.25" customHeight="1" x14ac:dyDescent="0.2">
      <c r="A31" s="22">
        <v>13</v>
      </c>
      <c r="B31" s="43" t="s">
        <v>34</v>
      </c>
      <c r="C31" s="24"/>
      <c r="D31" s="24">
        <v>1</v>
      </c>
      <c r="E31" s="26">
        <f t="shared" si="0"/>
        <v>12</v>
      </c>
      <c r="F31" s="26">
        <v>12</v>
      </c>
      <c r="G31" s="41"/>
    </row>
    <row r="32" spans="1:7" ht="24" customHeight="1" x14ac:dyDescent="0.2">
      <c r="A32" s="22">
        <v>14</v>
      </c>
      <c r="B32" s="43" t="s">
        <v>35</v>
      </c>
      <c r="C32" s="24"/>
      <c r="D32" s="24">
        <v>1</v>
      </c>
      <c r="E32" s="26">
        <f t="shared" si="0"/>
        <v>12</v>
      </c>
      <c r="F32" s="26">
        <v>12</v>
      </c>
      <c r="G32" s="41"/>
    </row>
    <row r="33" spans="1:7" ht="22.5" customHeight="1" x14ac:dyDescent="0.2">
      <c r="A33" s="22">
        <v>15</v>
      </c>
      <c r="B33" s="43" t="s">
        <v>227</v>
      </c>
      <c r="C33" s="24">
        <v>1</v>
      </c>
      <c r="D33" s="24">
        <v>1</v>
      </c>
      <c r="E33" s="26">
        <f t="shared" si="0"/>
        <v>15</v>
      </c>
      <c r="F33" s="26">
        <v>15</v>
      </c>
      <c r="G33" s="41"/>
    </row>
    <row r="34" spans="1:7" ht="21.75" customHeight="1" x14ac:dyDescent="0.2">
      <c r="A34" s="22">
        <v>16</v>
      </c>
      <c r="B34" s="43" t="s">
        <v>228</v>
      </c>
      <c r="C34" s="24">
        <v>3</v>
      </c>
      <c r="D34" s="24">
        <v>2</v>
      </c>
      <c r="E34" s="26">
        <v>15</v>
      </c>
      <c r="F34" s="26">
        <v>30</v>
      </c>
      <c r="G34" s="41"/>
    </row>
    <row r="35" spans="1:7" ht="24.75" customHeight="1" x14ac:dyDescent="0.2">
      <c r="A35" s="22">
        <v>17</v>
      </c>
      <c r="B35" s="43" t="s">
        <v>232</v>
      </c>
      <c r="C35" s="24"/>
      <c r="D35" s="24">
        <v>1</v>
      </c>
      <c r="E35" s="26">
        <f t="shared" si="0"/>
        <v>12</v>
      </c>
      <c r="F35" s="26">
        <v>12</v>
      </c>
      <c r="G35" s="41"/>
    </row>
    <row r="36" spans="1:7" ht="25.5" customHeight="1" x14ac:dyDescent="0.2">
      <c r="A36" s="22">
        <v>18</v>
      </c>
      <c r="B36" s="43" t="s">
        <v>36</v>
      </c>
      <c r="C36" s="24">
        <v>1</v>
      </c>
      <c r="D36" s="24">
        <v>1</v>
      </c>
      <c r="E36" s="26">
        <f t="shared" si="0"/>
        <v>12</v>
      </c>
      <c r="F36" s="26">
        <v>12</v>
      </c>
      <c r="G36" s="41"/>
    </row>
    <row r="37" spans="1:7" ht="25.5" customHeight="1" x14ac:dyDescent="0.2">
      <c r="A37" s="24">
        <v>19</v>
      </c>
      <c r="B37" s="43" t="s">
        <v>37</v>
      </c>
      <c r="C37" s="24"/>
      <c r="D37" s="24">
        <v>1</v>
      </c>
      <c r="E37" s="26">
        <f t="shared" si="0"/>
        <v>12</v>
      </c>
      <c r="F37" s="26">
        <v>12</v>
      </c>
      <c r="G37" s="43"/>
    </row>
    <row r="38" spans="1:7" ht="24" customHeight="1" thickBot="1" x14ac:dyDescent="0.3">
      <c r="A38" s="44"/>
      <c r="B38" s="45" t="s">
        <v>19</v>
      </c>
      <c r="C38" s="46">
        <f>SUM(C19:C37)</f>
        <v>15</v>
      </c>
      <c r="D38" s="46">
        <f>SUM(D19:D37)</f>
        <v>21</v>
      </c>
      <c r="E38" s="47">
        <f>SUM(E19:E37)</f>
        <v>282</v>
      </c>
      <c r="F38" s="47">
        <f>SUM(F19:F37)</f>
        <v>309</v>
      </c>
      <c r="G38" s="46"/>
    </row>
    <row r="39" spans="1:7" ht="25.5" customHeight="1" x14ac:dyDescent="0.25">
      <c r="A39" s="21" t="s">
        <v>38</v>
      </c>
      <c r="B39" s="289" t="s">
        <v>39</v>
      </c>
      <c r="C39" s="290"/>
      <c r="D39" s="290"/>
      <c r="E39" s="290"/>
      <c r="F39" s="290"/>
      <c r="G39" s="291"/>
    </row>
    <row r="40" spans="1:7" ht="24.95" customHeight="1" x14ac:dyDescent="0.2">
      <c r="A40" s="22">
        <v>1</v>
      </c>
      <c r="B40" s="43" t="s">
        <v>40</v>
      </c>
      <c r="C40" s="24">
        <v>1</v>
      </c>
      <c r="D40" s="24">
        <v>1</v>
      </c>
      <c r="E40" s="26">
        <v>18</v>
      </c>
      <c r="F40" s="26">
        <v>18</v>
      </c>
      <c r="G40" s="41"/>
    </row>
    <row r="41" spans="1:7" ht="24.95" customHeight="1" x14ac:dyDescent="0.2">
      <c r="A41" s="22">
        <v>2</v>
      </c>
      <c r="B41" s="43" t="s">
        <v>41</v>
      </c>
      <c r="C41" s="24">
        <v>5</v>
      </c>
      <c r="D41" s="24">
        <v>3</v>
      </c>
      <c r="E41" s="26">
        <f t="shared" ref="E41:E52" si="1">F41/D41</f>
        <v>18</v>
      </c>
      <c r="F41" s="26">
        <v>54</v>
      </c>
      <c r="G41" s="41"/>
    </row>
    <row r="42" spans="1:7" ht="24.95" customHeight="1" x14ac:dyDescent="0.2">
      <c r="A42" s="22">
        <v>3</v>
      </c>
      <c r="B42" s="43" t="s">
        <v>42</v>
      </c>
      <c r="C42" s="24">
        <v>4</v>
      </c>
      <c r="D42" s="24">
        <v>2</v>
      </c>
      <c r="E42" s="26">
        <v>15</v>
      </c>
      <c r="F42" s="26">
        <v>30</v>
      </c>
      <c r="G42" s="41"/>
    </row>
    <row r="43" spans="1:7" ht="24.95" customHeight="1" x14ac:dyDescent="0.2">
      <c r="A43" s="22">
        <v>4</v>
      </c>
      <c r="B43" s="43" t="s">
        <v>43</v>
      </c>
      <c r="C43" s="24">
        <v>1</v>
      </c>
      <c r="D43" s="24">
        <v>1</v>
      </c>
      <c r="E43" s="26">
        <f t="shared" si="1"/>
        <v>15</v>
      </c>
      <c r="F43" s="26">
        <v>15</v>
      </c>
      <c r="G43" s="41"/>
    </row>
    <row r="44" spans="1:7" ht="24.95" customHeight="1" x14ac:dyDescent="0.2">
      <c r="A44" s="22">
        <v>5</v>
      </c>
      <c r="B44" s="43" t="s">
        <v>44</v>
      </c>
      <c r="C44" s="24">
        <v>9</v>
      </c>
      <c r="D44" s="24">
        <v>4</v>
      </c>
      <c r="E44" s="26" t="s">
        <v>229</v>
      </c>
      <c r="F44" s="26">
        <v>54</v>
      </c>
      <c r="G44" s="41" t="s">
        <v>233</v>
      </c>
    </row>
    <row r="45" spans="1:7" ht="24.95" customHeight="1" x14ac:dyDescent="0.2">
      <c r="A45" s="22">
        <v>6</v>
      </c>
      <c r="B45" s="43" t="s">
        <v>45</v>
      </c>
      <c r="C45" s="24"/>
      <c r="D45" s="24">
        <v>1</v>
      </c>
      <c r="E45" s="26">
        <v>24</v>
      </c>
      <c r="F45" s="26">
        <v>24</v>
      </c>
      <c r="G45" s="41"/>
    </row>
    <row r="46" spans="1:7" ht="24.95" customHeight="1" x14ac:dyDescent="0.2">
      <c r="A46" s="22">
        <v>7</v>
      </c>
      <c r="B46" s="43" t="s">
        <v>46</v>
      </c>
      <c r="C46" s="24"/>
      <c r="D46" s="24">
        <v>1</v>
      </c>
      <c r="E46" s="26">
        <f t="shared" si="1"/>
        <v>60</v>
      </c>
      <c r="F46" s="26">
        <v>60</v>
      </c>
      <c r="G46" s="41"/>
    </row>
    <row r="47" spans="1:7" ht="24.95" customHeight="1" x14ac:dyDescent="0.2">
      <c r="A47" s="22">
        <v>8</v>
      </c>
      <c r="B47" s="43" t="s">
        <v>47</v>
      </c>
      <c r="C47" s="24"/>
      <c r="D47" s="24">
        <v>1</v>
      </c>
      <c r="E47" s="26">
        <f t="shared" si="1"/>
        <v>18</v>
      </c>
      <c r="F47" s="26">
        <v>18</v>
      </c>
      <c r="G47" s="41"/>
    </row>
    <row r="48" spans="1:7" ht="24.95" customHeight="1" x14ac:dyDescent="0.2">
      <c r="A48" s="22">
        <v>9</v>
      </c>
      <c r="B48" s="43" t="s">
        <v>48</v>
      </c>
      <c r="C48" s="24"/>
      <c r="D48" s="24">
        <v>3</v>
      </c>
      <c r="E48" s="26">
        <v>12</v>
      </c>
      <c r="F48" s="26">
        <v>36</v>
      </c>
      <c r="G48" s="41"/>
    </row>
    <row r="49" spans="1:7" ht="24.95" customHeight="1" x14ac:dyDescent="0.2">
      <c r="A49" s="22">
        <v>10</v>
      </c>
      <c r="B49" s="43" t="s">
        <v>49</v>
      </c>
      <c r="C49" s="24"/>
      <c r="D49" s="24">
        <v>2</v>
      </c>
      <c r="E49" s="26">
        <f t="shared" si="1"/>
        <v>48</v>
      </c>
      <c r="F49" s="26">
        <v>96</v>
      </c>
      <c r="G49" s="41"/>
    </row>
    <row r="50" spans="1:7" ht="24.95" customHeight="1" x14ac:dyDescent="0.2">
      <c r="A50" s="22">
        <v>11</v>
      </c>
      <c r="B50" s="43" t="s">
        <v>50</v>
      </c>
      <c r="C50" s="24"/>
      <c r="D50" s="24">
        <v>2</v>
      </c>
      <c r="E50" s="26">
        <f t="shared" si="1"/>
        <v>12</v>
      </c>
      <c r="F50" s="26">
        <v>24</v>
      </c>
      <c r="G50" s="41"/>
    </row>
    <row r="51" spans="1:7" ht="24.95" customHeight="1" x14ac:dyDescent="0.2">
      <c r="A51" s="22">
        <v>12</v>
      </c>
      <c r="B51" s="43" t="s">
        <v>51</v>
      </c>
      <c r="C51" s="24"/>
      <c r="D51" s="24">
        <v>1</v>
      </c>
      <c r="E51" s="26">
        <f t="shared" si="1"/>
        <v>12</v>
      </c>
      <c r="F51" s="26">
        <v>12</v>
      </c>
      <c r="G51" s="41"/>
    </row>
    <row r="52" spans="1:7" ht="27" customHeight="1" x14ac:dyDescent="0.2">
      <c r="A52" s="22">
        <v>13</v>
      </c>
      <c r="B52" s="43" t="s">
        <v>52</v>
      </c>
      <c r="C52" s="24"/>
      <c r="D52" s="24">
        <v>1</v>
      </c>
      <c r="E52" s="26">
        <f t="shared" si="1"/>
        <v>62</v>
      </c>
      <c r="F52" s="26">
        <v>62</v>
      </c>
      <c r="G52" s="41" t="s">
        <v>53</v>
      </c>
    </row>
    <row r="53" spans="1:7" ht="22.5" customHeight="1" thickBot="1" x14ac:dyDescent="0.3">
      <c r="A53" s="48"/>
      <c r="B53" s="49" t="s">
        <v>19</v>
      </c>
      <c r="C53" s="50">
        <f>SUM(C40:C52)</f>
        <v>20</v>
      </c>
      <c r="D53" s="50">
        <f>SUM(D40:D52)</f>
        <v>23</v>
      </c>
      <c r="E53" s="51">
        <f>SUM(E40:E52)</f>
        <v>314</v>
      </c>
      <c r="F53" s="51">
        <f>SUM(F40:F52)</f>
        <v>503</v>
      </c>
      <c r="G53" s="50">
        <f>SUM(G40:G52)</f>
        <v>0</v>
      </c>
    </row>
    <row r="54" spans="1:7" ht="22.5" customHeight="1" x14ac:dyDescent="0.25">
      <c r="A54" s="21" t="s">
        <v>54</v>
      </c>
      <c r="B54" s="284" t="s">
        <v>55</v>
      </c>
      <c r="C54" s="284"/>
      <c r="D54" s="284"/>
      <c r="E54" s="284"/>
      <c r="F54" s="284"/>
      <c r="G54" s="285"/>
    </row>
    <row r="55" spans="1:7" ht="24.95" customHeight="1" x14ac:dyDescent="0.2">
      <c r="A55" s="22">
        <v>1</v>
      </c>
      <c r="B55" s="43" t="s">
        <v>40</v>
      </c>
      <c r="C55" s="24"/>
      <c r="D55" s="24">
        <v>1</v>
      </c>
      <c r="E55" s="26">
        <v>18</v>
      </c>
      <c r="F55" s="26">
        <v>18</v>
      </c>
      <c r="G55" s="41" t="s">
        <v>56</v>
      </c>
    </row>
    <row r="56" spans="1:7" ht="24.95" customHeight="1" x14ac:dyDescent="0.2">
      <c r="A56" s="22">
        <v>2</v>
      </c>
      <c r="B56" s="43" t="s">
        <v>57</v>
      </c>
      <c r="C56" s="24">
        <v>4</v>
      </c>
      <c r="D56" s="24">
        <v>2</v>
      </c>
      <c r="E56" s="26">
        <f t="shared" ref="E56:E76" si="2">F56/D56</f>
        <v>18</v>
      </c>
      <c r="F56" s="26">
        <v>36</v>
      </c>
      <c r="G56" s="41"/>
    </row>
    <row r="57" spans="1:7" ht="24.95" customHeight="1" x14ac:dyDescent="0.2">
      <c r="A57" s="22">
        <v>4</v>
      </c>
      <c r="B57" s="43" t="s">
        <v>58</v>
      </c>
      <c r="C57" s="24">
        <v>3</v>
      </c>
      <c r="D57" s="24">
        <v>2</v>
      </c>
      <c r="E57" s="26">
        <f t="shared" si="2"/>
        <v>15</v>
      </c>
      <c r="F57" s="26">
        <v>30</v>
      </c>
      <c r="G57" s="41"/>
    </row>
    <row r="58" spans="1:7" ht="24.95" customHeight="1" x14ac:dyDescent="0.2">
      <c r="A58" s="22">
        <v>5</v>
      </c>
      <c r="B58" s="43" t="s">
        <v>59</v>
      </c>
      <c r="C58" s="24">
        <v>1</v>
      </c>
      <c r="D58" s="24">
        <v>1</v>
      </c>
      <c r="E58" s="26">
        <f t="shared" si="2"/>
        <v>15</v>
      </c>
      <c r="F58" s="26">
        <v>15</v>
      </c>
      <c r="G58" s="41"/>
    </row>
    <row r="59" spans="1:7" ht="24.95" customHeight="1" x14ac:dyDescent="0.2">
      <c r="A59" s="22">
        <v>6</v>
      </c>
      <c r="B59" s="43" t="s">
        <v>44</v>
      </c>
      <c r="C59" s="24">
        <v>7</v>
      </c>
      <c r="D59" s="24">
        <v>4</v>
      </c>
      <c r="E59" s="26">
        <f t="shared" si="2"/>
        <v>12</v>
      </c>
      <c r="F59" s="26">
        <v>48</v>
      </c>
      <c r="G59" s="41"/>
    </row>
    <row r="60" spans="1:7" ht="24.95" customHeight="1" x14ac:dyDescent="0.2">
      <c r="A60" s="22">
        <v>7</v>
      </c>
      <c r="B60" s="43" t="s">
        <v>60</v>
      </c>
      <c r="C60" s="24"/>
      <c r="D60" s="24">
        <v>1</v>
      </c>
      <c r="E60" s="26">
        <f t="shared" si="2"/>
        <v>12</v>
      </c>
      <c r="F60" s="26">
        <v>12</v>
      </c>
      <c r="G60" s="41"/>
    </row>
    <row r="61" spans="1:7" ht="24.95" customHeight="1" x14ac:dyDescent="0.2">
      <c r="A61" s="22">
        <v>9</v>
      </c>
      <c r="B61" s="43" t="s">
        <v>61</v>
      </c>
      <c r="C61" s="24"/>
      <c r="D61" s="24">
        <v>1</v>
      </c>
      <c r="E61" s="26">
        <v>90</v>
      </c>
      <c r="F61" s="26">
        <v>90</v>
      </c>
      <c r="G61" s="41"/>
    </row>
    <row r="62" spans="1:7" ht="24.95" customHeight="1" x14ac:dyDescent="0.2">
      <c r="A62" s="22">
        <v>10</v>
      </c>
      <c r="B62" s="43" t="s">
        <v>48</v>
      </c>
      <c r="C62" s="24"/>
      <c r="D62" s="24">
        <v>2</v>
      </c>
      <c r="E62" s="26">
        <v>12</v>
      </c>
      <c r="F62" s="26">
        <v>24</v>
      </c>
      <c r="G62" s="41"/>
    </row>
    <row r="63" spans="1:7" ht="24.95" customHeight="1" x14ac:dyDescent="0.2">
      <c r="A63" s="22">
        <v>11</v>
      </c>
      <c r="B63" s="43" t="s">
        <v>62</v>
      </c>
      <c r="C63" s="24"/>
      <c r="D63" s="24">
        <v>1</v>
      </c>
      <c r="E63" s="26">
        <f t="shared" si="2"/>
        <v>18</v>
      </c>
      <c r="F63" s="26">
        <v>18</v>
      </c>
      <c r="G63" s="41"/>
    </row>
    <row r="64" spans="1:7" ht="24.95" customHeight="1" x14ac:dyDescent="0.2">
      <c r="A64" s="22">
        <v>12</v>
      </c>
      <c r="B64" s="43" t="s">
        <v>63</v>
      </c>
      <c r="C64" s="24"/>
      <c r="D64" s="24">
        <v>1</v>
      </c>
      <c r="E64" s="26">
        <f t="shared" si="2"/>
        <v>60</v>
      </c>
      <c r="F64" s="26">
        <v>60</v>
      </c>
      <c r="G64" s="41"/>
    </row>
    <row r="65" spans="1:7" ht="24.95" customHeight="1" x14ac:dyDescent="0.2">
      <c r="A65" s="22">
        <v>13</v>
      </c>
      <c r="B65" s="43" t="s">
        <v>64</v>
      </c>
      <c r="C65" s="24"/>
      <c r="D65" s="24">
        <v>1</v>
      </c>
      <c r="E65" s="26">
        <v>12</v>
      </c>
      <c r="F65" s="26">
        <v>12</v>
      </c>
      <c r="G65" s="41"/>
    </row>
    <row r="66" spans="1:7" ht="24.95" customHeight="1" x14ac:dyDescent="0.2">
      <c r="A66" s="22">
        <v>14</v>
      </c>
      <c r="B66" s="43" t="s">
        <v>65</v>
      </c>
      <c r="C66" s="24"/>
      <c r="D66" s="24">
        <v>1</v>
      </c>
      <c r="E66" s="26">
        <v>60</v>
      </c>
      <c r="F66" s="26">
        <v>60</v>
      </c>
      <c r="G66" s="41"/>
    </row>
    <row r="67" spans="1:7" ht="24.95" customHeight="1" x14ac:dyDescent="0.2">
      <c r="A67" s="22">
        <v>15</v>
      </c>
      <c r="B67" s="43" t="s">
        <v>66</v>
      </c>
      <c r="C67" s="24"/>
      <c r="D67" s="24">
        <v>1</v>
      </c>
      <c r="E67" s="26">
        <v>12</v>
      </c>
      <c r="F67" s="26">
        <v>12</v>
      </c>
      <c r="G67" s="41"/>
    </row>
    <row r="68" spans="1:7" ht="24.95" customHeight="1" x14ac:dyDescent="0.2">
      <c r="A68" s="22">
        <v>16</v>
      </c>
      <c r="B68" s="43" t="s">
        <v>67</v>
      </c>
      <c r="C68" s="24"/>
      <c r="D68" s="24">
        <v>1</v>
      </c>
      <c r="E68" s="26">
        <f t="shared" si="2"/>
        <v>12</v>
      </c>
      <c r="F68" s="26">
        <v>12</v>
      </c>
      <c r="G68" s="41"/>
    </row>
    <row r="69" spans="1:7" ht="24.95" customHeight="1" x14ac:dyDescent="0.2">
      <c r="A69" s="22">
        <v>17</v>
      </c>
      <c r="B69" s="43" t="s">
        <v>68</v>
      </c>
      <c r="C69" s="24"/>
      <c r="D69" s="24">
        <v>1</v>
      </c>
      <c r="E69" s="26">
        <f t="shared" si="2"/>
        <v>12</v>
      </c>
      <c r="F69" s="26">
        <v>12</v>
      </c>
      <c r="G69" s="41"/>
    </row>
    <row r="70" spans="1:7" ht="29.25" customHeight="1" x14ac:dyDescent="0.2">
      <c r="A70" s="22">
        <v>18</v>
      </c>
      <c r="B70" s="43" t="s">
        <v>69</v>
      </c>
      <c r="C70" s="24"/>
      <c r="D70" s="24">
        <v>1</v>
      </c>
      <c r="E70" s="26">
        <f t="shared" si="2"/>
        <v>12</v>
      </c>
      <c r="F70" s="26">
        <v>12</v>
      </c>
      <c r="G70" s="41"/>
    </row>
    <row r="71" spans="1:7" ht="32.25" customHeight="1" x14ac:dyDescent="0.2">
      <c r="A71" s="22">
        <v>19</v>
      </c>
      <c r="B71" s="43" t="s">
        <v>70</v>
      </c>
      <c r="C71" s="24"/>
      <c r="D71" s="24">
        <v>1</v>
      </c>
      <c r="E71" s="26">
        <f t="shared" si="2"/>
        <v>12</v>
      </c>
      <c r="F71" s="26">
        <v>12</v>
      </c>
      <c r="G71" s="41"/>
    </row>
    <row r="72" spans="1:7" ht="43.5" customHeight="1" x14ac:dyDescent="0.2">
      <c r="A72" s="22">
        <v>20</v>
      </c>
      <c r="B72" s="43" t="s">
        <v>71</v>
      </c>
      <c r="C72" s="24"/>
      <c r="D72" s="24">
        <v>1</v>
      </c>
      <c r="E72" s="26">
        <f t="shared" si="2"/>
        <v>18</v>
      </c>
      <c r="F72" s="26">
        <v>18</v>
      </c>
      <c r="G72" s="41"/>
    </row>
    <row r="73" spans="1:7" s="52" customFormat="1" ht="21" customHeight="1" x14ac:dyDescent="0.2">
      <c r="A73" s="22">
        <v>21</v>
      </c>
      <c r="B73" s="43" t="s">
        <v>72</v>
      </c>
      <c r="C73" s="24">
        <v>4</v>
      </c>
      <c r="D73" s="24">
        <v>2</v>
      </c>
      <c r="E73" s="26">
        <f t="shared" si="2"/>
        <v>12</v>
      </c>
      <c r="F73" s="26">
        <v>24</v>
      </c>
      <c r="G73" s="41"/>
    </row>
    <row r="74" spans="1:7" s="52" customFormat="1" ht="25.5" customHeight="1" x14ac:dyDescent="0.2">
      <c r="A74" s="22">
        <v>22</v>
      </c>
      <c r="B74" s="43" t="s">
        <v>73</v>
      </c>
      <c r="C74" s="24">
        <v>1</v>
      </c>
      <c r="D74" s="24">
        <v>1</v>
      </c>
      <c r="E74" s="26">
        <f t="shared" si="2"/>
        <v>12</v>
      </c>
      <c r="F74" s="26">
        <v>12</v>
      </c>
      <c r="G74" s="41"/>
    </row>
    <row r="75" spans="1:7" s="52" customFormat="1" ht="33.75" customHeight="1" x14ac:dyDescent="0.2">
      <c r="A75" s="22">
        <v>23</v>
      </c>
      <c r="B75" s="43" t="s">
        <v>74</v>
      </c>
      <c r="C75" s="24">
        <v>6</v>
      </c>
      <c r="D75" s="24">
        <v>3</v>
      </c>
      <c r="E75" s="26">
        <f t="shared" si="2"/>
        <v>12</v>
      </c>
      <c r="F75" s="26">
        <v>36</v>
      </c>
      <c r="G75" s="41"/>
    </row>
    <row r="76" spans="1:7" s="52" customFormat="1" ht="25.5" customHeight="1" x14ac:dyDescent="0.2">
      <c r="A76" s="22">
        <v>24</v>
      </c>
      <c r="B76" s="43" t="s">
        <v>75</v>
      </c>
      <c r="C76" s="24">
        <v>1</v>
      </c>
      <c r="D76" s="24">
        <v>1</v>
      </c>
      <c r="E76" s="26">
        <f t="shared" si="2"/>
        <v>12</v>
      </c>
      <c r="F76" s="26">
        <v>12</v>
      </c>
      <c r="G76" s="41"/>
    </row>
    <row r="77" spans="1:7" ht="30.75" customHeight="1" x14ac:dyDescent="0.2">
      <c r="A77" s="22">
        <v>25</v>
      </c>
      <c r="B77" s="43" t="s">
        <v>52</v>
      </c>
      <c r="C77" s="24"/>
      <c r="D77" s="24">
        <v>1</v>
      </c>
      <c r="E77" s="26">
        <v>84</v>
      </c>
      <c r="F77" s="26">
        <v>84</v>
      </c>
      <c r="G77" s="41" t="s">
        <v>53</v>
      </c>
    </row>
    <row r="78" spans="1:7" ht="23.25" customHeight="1" thickBot="1" x14ac:dyDescent="0.3">
      <c r="A78" s="53"/>
      <c r="B78" s="54" t="s">
        <v>19</v>
      </c>
      <c r="C78" s="55">
        <f>SUM(C55:C77)</f>
        <v>27</v>
      </c>
      <c r="D78" s="55">
        <f>SUM(D55:D77)</f>
        <v>32</v>
      </c>
      <c r="E78" s="56">
        <f>SUM(E55:E77)</f>
        <v>552</v>
      </c>
      <c r="F78" s="56">
        <f>SUM(F55:F77)</f>
        <v>669</v>
      </c>
      <c r="G78" s="57"/>
    </row>
    <row r="79" spans="1:7" ht="27.6" customHeight="1" x14ac:dyDescent="0.25">
      <c r="A79" s="21" t="s">
        <v>76</v>
      </c>
      <c r="B79" s="284" t="s">
        <v>77</v>
      </c>
      <c r="C79" s="284"/>
      <c r="D79" s="284"/>
      <c r="E79" s="284"/>
      <c r="F79" s="284"/>
      <c r="G79" s="285"/>
    </row>
    <row r="80" spans="1:7" ht="24.95" customHeight="1" x14ac:dyDescent="0.2">
      <c r="A80" s="22">
        <v>1</v>
      </c>
      <c r="B80" s="43" t="s">
        <v>40</v>
      </c>
      <c r="C80" s="24"/>
      <c r="D80" s="24">
        <v>1</v>
      </c>
      <c r="E80" s="24">
        <v>18</v>
      </c>
      <c r="F80" s="26">
        <v>18</v>
      </c>
      <c r="G80" s="41" t="s">
        <v>78</v>
      </c>
    </row>
    <row r="81" spans="1:7" ht="24.95" customHeight="1" x14ac:dyDescent="0.2">
      <c r="A81" s="22">
        <v>2</v>
      </c>
      <c r="B81" s="43" t="s">
        <v>79</v>
      </c>
      <c r="C81" s="24">
        <v>1</v>
      </c>
      <c r="D81" s="24">
        <v>1</v>
      </c>
      <c r="E81" s="26">
        <f t="shared" ref="E81:E87" si="3">F81/D81</f>
        <v>18</v>
      </c>
      <c r="F81" s="26">
        <v>18</v>
      </c>
      <c r="G81" s="41"/>
    </row>
    <row r="82" spans="1:7" ht="24.95" customHeight="1" x14ac:dyDescent="0.2">
      <c r="A82" s="22">
        <v>3</v>
      </c>
      <c r="B82" s="43" t="s">
        <v>80</v>
      </c>
      <c r="C82" s="24">
        <v>2</v>
      </c>
      <c r="D82" s="24">
        <v>1</v>
      </c>
      <c r="E82" s="26">
        <v>15</v>
      </c>
      <c r="F82" s="26">
        <v>15</v>
      </c>
      <c r="G82" s="41"/>
    </row>
    <row r="83" spans="1:7" ht="24.95" customHeight="1" x14ac:dyDescent="0.2">
      <c r="A83" s="22">
        <v>4</v>
      </c>
      <c r="B83" s="43" t="s">
        <v>81</v>
      </c>
      <c r="C83" s="24">
        <v>1</v>
      </c>
      <c r="D83" s="24">
        <v>1</v>
      </c>
      <c r="E83" s="26">
        <f t="shared" si="3"/>
        <v>15</v>
      </c>
      <c r="F83" s="26">
        <v>15</v>
      </c>
      <c r="G83" s="41"/>
    </row>
    <row r="84" spans="1:7" ht="24.95" customHeight="1" x14ac:dyDescent="0.2">
      <c r="A84" s="22">
        <v>5</v>
      </c>
      <c r="B84" s="43" t="s">
        <v>44</v>
      </c>
      <c r="C84" s="24">
        <v>4</v>
      </c>
      <c r="D84" s="24">
        <v>2</v>
      </c>
      <c r="E84" s="26">
        <f t="shared" si="3"/>
        <v>12</v>
      </c>
      <c r="F84" s="26">
        <v>24</v>
      </c>
      <c r="G84" s="41"/>
    </row>
    <row r="85" spans="1:7" ht="24.95" customHeight="1" x14ac:dyDescent="0.2">
      <c r="A85" s="22">
        <v>6</v>
      </c>
      <c r="B85" s="43" t="s">
        <v>82</v>
      </c>
      <c r="C85" s="24"/>
      <c r="D85" s="24">
        <v>1</v>
      </c>
      <c r="E85" s="26">
        <f t="shared" si="3"/>
        <v>12</v>
      </c>
      <c r="F85" s="26">
        <v>12</v>
      </c>
      <c r="G85" s="41"/>
    </row>
    <row r="86" spans="1:7" ht="24.95" customHeight="1" x14ac:dyDescent="0.2">
      <c r="A86" s="22">
        <v>7</v>
      </c>
      <c r="B86" s="43" t="s">
        <v>83</v>
      </c>
      <c r="C86" s="24"/>
      <c r="D86" s="24">
        <v>1</v>
      </c>
      <c r="E86" s="26">
        <f t="shared" si="3"/>
        <v>48</v>
      </c>
      <c r="F86" s="26">
        <v>48</v>
      </c>
      <c r="G86" s="41"/>
    </row>
    <row r="87" spans="1:7" ht="24.95" customHeight="1" x14ac:dyDescent="0.2">
      <c r="A87" s="22">
        <v>8</v>
      </c>
      <c r="B87" s="43" t="s">
        <v>84</v>
      </c>
      <c r="C87" s="24"/>
      <c r="D87" s="24">
        <v>1</v>
      </c>
      <c r="E87" s="26">
        <f t="shared" si="3"/>
        <v>12</v>
      </c>
      <c r="F87" s="26">
        <v>12</v>
      </c>
      <c r="G87" s="41"/>
    </row>
    <row r="88" spans="1:7" ht="33" customHeight="1" x14ac:dyDescent="0.2">
      <c r="A88" s="22">
        <v>9</v>
      </c>
      <c r="B88" s="43" t="s">
        <v>66</v>
      </c>
      <c r="C88" s="24"/>
      <c r="D88" s="24">
        <v>1</v>
      </c>
      <c r="E88" s="26">
        <v>12</v>
      </c>
      <c r="F88" s="26">
        <v>12</v>
      </c>
      <c r="G88" s="41"/>
    </row>
    <row r="89" spans="1:7" ht="30" customHeight="1" x14ac:dyDescent="0.2">
      <c r="A89" s="22">
        <v>10</v>
      </c>
      <c r="B89" s="43" t="s">
        <v>85</v>
      </c>
      <c r="C89" s="24"/>
      <c r="D89" s="24">
        <v>1</v>
      </c>
      <c r="E89" s="26">
        <f t="shared" ref="E89:E93" si="4">F89/D89</f>
        <v>18</v>
      </c>
      <c r="F89" s="26">
        <v>18</v>
      </c>
      <c r="G89" s="41"/>
    </row>
    <row r="90" spans="1:7" ht="30" customHeight="1" x14ac:dyDescent="0.2">
      <c r="A90" s="22">
        <v>11</v>
      </c>
      <c r="B90" s="43" t="s">
        <v>86</v>
      </c>
      <c r="C90" s="24"/>
      <c r="D90" s="24">
        <v>1</v>
      </c>
      <c r="E90" s="26">
        <f t="shared" si="4"/>
        <v>18</v>
      </c>
      <c r="F90" s="26">
        <v>18</v>
      </c>
      <c r="G90" s="41"/>
    </row>
    <row r="91" spans="1:7" ht="37.5" customHeight="1" x14ac:dyDescent="0.2">
      <c r="A91" s="22">
        <v>12</v>
      </c>
      <c r="B91" s="43" t="s">
        <v>87</v>
      </c>
      <c r="C91" s="24"/>
      <c r="D91" s="24">
        <v>1</v>
      </c>
      <c r="E91" s="26">
        <f t="shared" si="4"/>
        <v>12</v>
      </c>
      <c r="F91" s="26">
        <v>12</v>
      </c>
      <c r="G91" s="41"/>
    </row>
    <row r="92" spans="1:7" ht="37.5" customHeight="1" x14ac:dyDescent="0.2">
      <c r="A92" s="22">
        <v>13</v>
      </c>
      <c r="B92" s="43" t="s">
        <v>88</v>
      </c>
      <c r="C92" s="24"/>
      <c r="D92" s="24">
        <v>1</v>
      </c>
      <c r="E92" s="26">
        <f t="shared" si="4"/>
        <v>12</v>
      </c>
      <c r="F92" s="26">
        <v>12</v>
      </c>
      <c r="G92" s="41"/>
    </row>
    <row r="93" spans="1:7" ht="24.95" customHeight="1" x14ac:dyDescent="0.2">
      <c r="A93" s="22">
        <v>14</v>
      </c>
      <c r="B93" s="43" t="s">
        <v>89</v>
      </c>
      <c r="C93" s="24">
        <v>1</v>
      </c>
      <c r="D93" s="24">
        <v>1</v>
      </c>
      <c r="E93" s="26">
        <f t="shared" si="4"/>
        <v>12</v>
      </c>
      <c r="F93" s="26">
        <v>12</v>
      </c>
      <c r="G93" s="41"/>
    </row>
    <row r="94" spans="1:7" ht="29.25" customHeight="1" x14ac:dyDescent="0.2">
      <c r="A94" s="22">
        <v>15</v>
      </c>
      <c r="B94" s="43" t="s">
        <v>90</v>
      </c>
      <c r="C94" s="24">
        <v>5</v>
      </c>
      <c r="D94" s="24">
        <v>3</v>
      </c>
      <c r="E94" s="26">
        <v>12</v>
      </c>
      <c r="F94" s="26">
        <v>36</v>
      </c>
      <c r="G94" s="41"/>
    </row>
    <row r="95" spans="1:7" ht="24.95" customHeight="1" x14ac:dyDescent="0.2">
      <c r="A95" s="22">
        <v>16</v>
      </c>
      <c r="B95" s="43" t="s">
        <v>75</v>
      </c>
      <c r="C95" s="24">
        <v>1</v>
      </c>
      <c r="D95" s="24">
        <v>1</v>
      </c>
      <c r="E95" s="26">
        <f t="shared" ref="E95" si="5">F95/D95</f>
        <v>12</v>
      </c>
      <c r="F95" s="26">
        <v>12</v>
      </c>
      <c r="G95" s="41"/>
    </row>
    <row r="96" spans="1:7" ht="24.95" customHeight="1" x14ac:dyDescent="0.2">
      <c r="A96" s="22">
        <v>17</v>
      </c>
      <c r="B96" s="43" t="s">
        <v>91</v>
      </c>
      <c r="C96" s="24"/>
      <c r="D96" s="24">
        <v>1</v>
      </c>
      <c r="E96" s="26">
        <v>19</v>
      </c>
      <c r="F96" s="26">
        <v>19</v>
      </c>
      <c r="G96" s="41" t="s">
        <v>92</v>
      </c>
    </row>
    <row r="97" spans="1:7" ht="24.95" customHeight="1" x14ac:dyDescent="0.2">
      <c r="A97" s="22"/>
      <c r="B97" s="43"/>
      <c r="C97" s="24"/>
      <c r="D97" s="24">
        <v>1</v>
      </c>
      <c r="E97" s="26"/>
      <c r="F97" s="26"/>
      <c r="G97" s="41"/>
    </row>
    <row r="98" spans="1:7" ht="23.25" customHeight="1" thickBot="1" x14ac:dyDescent="0.3">
      <c r="A98" s="53"/>
      <c r="B98" s="54" t="s">
        <v>19</v>
      </c>
      <c r="C98" s="55">
        <f>SUM(C80:C97)</f>
        <v>15</v>
      </c>
      <c r="D98" s="55">
        <f>SUM(D80:D97)</f>
        <v>21</v>
      </c>
      <c r="E98" s="56">
        <f>SUM(E80:E97)</f>
        <v>277</v>
      </c>
      <c r="F98" s="56">
        <f>SUM(F80:F97)</f>
        <v>313</v>
      </c>
      <c r="G98" s="58"/>
    </row>
    <row r="99" spans="1:7" ht="21.75" customHeight="1" x14ac:dyDescent="0.25">
      <c r="A99" s="59" t="s">
        <v>93</v>
      </c>
      <c r="B99" s="292" t="s">
        <v>94</v>
      </c>
      <c r="C99" s="293"/>
      <c r="D99" s="293"/>
      <c r="E99" s="293"/>
      <c r="F99" s="293"/>
      <c r="G99" s="294"/>
    </row>
    <row r="100" spans="1:7" ht="24.95" customHeight="1" x14ac:dyDescent="0.2">
      <c r="A100" s="22">
        <v>1</v>
      </c>
      <c r="B100" s="43" t="s">
        <v>40</v>
      </c>
      <c r="C100" s="24">
        <v>1</v>
      </c>
      <c r="D100" s="24">
        <v>1</v>
      </c>
      <c r="E100" s="26">
        <f>F100/D100</f>
        <v>18</v>
      </c>
      <c r="F100" s="26">
        <v>18</v>
      </c>
      <c r="G100" s="41"/>
    </row>
    <row r="101" spans="1:7" ht="24.95" customHeight="1" x14ac:dyDescent="0.2">
      <c r="A101" s="22">
        <v>2</v>
      </c>
      <c r="B101" s="43" t="s">
        <v>80</v>
      </c>
      <c r="C101" s="24">
        <v>1</v>
      </c>
      <c r="D101" s="24">
        <v>1</v>
      </c>
      <c r="E101" s="26">
        <v>15</v>
      </c>
      <c r="F101" s="26">
        <v>15</v>
      </c>
      <c r="G101" s="41"/>
    </row>
    <row r="102" spans="1:7" ht="24.95" customHeight="1" x14ac:dyDescent="0.2">
      <c r="A102" s="22">
        <v>3</v>
      </c>
      <c r="B102" s="43" t="s">
        <v>95</v>
      </c>
      <c r="C102" s="24">
        <v>1</v>
      </c>
      <c r="D102" s="24">
        <v>1</v>
      </c>
      <c r="E102" s="26">
        <f>F102/D102</f>
        <v>15</v>
      </c>
      <c r="F102" s="26">
        <v>15</v>
      </c>
      <c r="G102" s="41"/>
    </row>
    <row r="103" spans="1:7" ht="24.95" customHeight="1" x14ac:dyDescent="0.2">
      <c r="A103" s="22">
        <v>4</v>
      </c>
      <c r="B103" s="43" t="s">
        <v>96</v>
      </c>
      <c r="C103" s="24"/>
      <c r="D103" s="24">
        <v>1</v>
      </c>
      <c r="E103" s="26">
        <f>F103/D103</f>
        <v>48</v>
      </c>
      <c r="F103" s="26">
        <v>48</v>
      </c>
      <c r="G103" s="41"/>
    </row>
    <row r="104" spans="1:7" ht="24.95" customHeight="1" x14ac:dyDescent="0.2">
      <c r="A104" s="22">
        <v>5</v>
      </c>
      <c r="B104" s="43" t="s">
        <v>97</v>
      </c>
      <c r="C104" s="24"/>
      <c r="D104" s="24">
        <v>1</v>
      </c>
      <c r="E104" s="26">
        <v>12</v>
      </c>
      <c r="F104" s="26">
        <v>12</v>
      </c>
      <c r="G104" s="41"/>
    </row>
    <row r="105" spans="1:7" ht="24.95" customHeight="1" x14ac:dyDescent="0.2">
      <c r="A105" s="22">
        <v>5</v>
      </c>
      <c r="B105" s="43" t="s">
        <v>98</v>
      </c>
      <c r="C105" s="24"/>
      <c r="D105" s="24">
        <v>1</v>
      </c>
      <c r="E105" s="26">
        <f>F105/D105</f>
        <v>12</v>
      </c>
      <c r="F105" s="26">
        <v>12</v>
      </c>
      <c r="G105" s="41"/>
    </row>
    <row r="106" spans="1:7" ht="24.95" customHeight="1" x14ac:dyDescent="0.2">
      <c r="A106" s="22">
        <v>6</v>
      </c>
      <c r="B106" s="43" t="s">
        <v>99</v>
      </c>
      <c r="C106" s="24"/>
      <c r="D106" s="24">
        <v>1</v>
      </c>
      <c r="E106" s="26">
        <f>F106/D106</f>
        <v>19</v>
      </c>
      <c r="F106" s="26">
        <v>19</v>
      </c>
      <c r="G106" s="41" t="s">
        <v>92</v>
      </c>
    </row>
    <row r="107" spans="1:7" ht="24" customHeight="1" thickBot="1" x14ac:dyDescent="0.3">
      <c r="A107" s="60"/>
      <c r="B107" s="45" t="s">
        <v>19</v>
      </c>
      <c r="C107" s="61">
        <f>SUM(C100:C106)</f>
        <v>3</v>
      </c>
      <c r="D107" s="61">
        <f>SUM(D100:D106)</f>
        <v>7</v>
      </c>
      <c r="E107" s="62">
        <f>SUM(E100:E106)</f>
        <v>139</v>
      </c>
      <c r="F107" s="62">
        <f>SUM(F100:F106)</f>
        <v>139</v>
      </c>
      <c r="G107" s="63"/>
    </row>
    <row r="108" spans="1:7" ht="24" customHeight="1" x14ac:dyDescent="0.25">
      <c r="A108" s="21" t="s">
        <v>100</v>
      </c>
      <c r="B108" s="281" t="s">
        <v>101</v>
      </c>
      <c r="C108" s="282"/>
      <c r="D108" s="282"/>
      <c r="E108" s="282"/>
      <c r="F108" s="282"/>
      <c r="G108" s="283"/>
    </row>
    <row r="109" spans="1:7" ht="24.95" customHeight="1" x14ac:dyDescent="0.2">
      <c r="A109" s="22">
        <v>1</v>
      </c>
      <c r="B109" s="43" t="s">
        <v>102</v>
      </c>
      <c r="C109" s="24">
        <v>1</v>
      </c>
      <c r="D109" s="24">
        <v>1</v>
      </c>
      <c r="E109" s="26">
        <f t="shared" ref="E109:E118" si="6">F109/D109</f>
        <v>18</v>
      </c>
      <c r="F109" s="26">
        <v>18</v>
      </c>
      <c r="G109" s="41"/>
    </row>
    <row r="110" spans="1:7" ht="24.95" customHeight="1" x14ac:dyDescent="0.2">
      <c r="A110" s="22">
        <v>2</v>
      </c>
      <c r="B110" s="43" t="s">
        <v>103</v>
      </c>
      <c r="C110" s="24">
        <v>3</v>
      </c>
      <c r="D110" s="24">
        <v>2</v>
      </c>
      <c r="E110" s="26">
        <v>18</v>
      </c>
      <c r="F110" s="26">
        <v>36</v>
      </c>
      <c r="G110" s="41"/>
    </row>
    <row r="111" spans="1:7" ht="24.95" customHeight="1" x14ac:dyDescent="0.2">
      <c r="A111" s="22">
        <v>3</v>
      </c>
      <c r="B111" s="43" t="s">
        <v>104</v>
      </c>
      <c r="C111" s="24">
        <v>1</v>
      </c>
      <c r="D111" s="24">
        <v>1</v>
      </c>
      <c r="E111" s="26">
        <f t="shared" si="6"/>
        <v>15</v>
      </c>
      <c r="F111" s="26">
        <v>15</v>
      </c>
      <c r="G111" s="41"/>
    </row>
    <row r="112" spans="1:7" ht="24.95" customHeight="1" x14ac:dyDescent="0.2">
      <c r="A112" s="22">
        <v>4</v>
      </c>
      <c r="B112" s="43" t="s">
        <v>44</v>
      </c>
      <c r="C112" s="24">
        <v>4</v>
      </c>
      <c r="D112" s="24">
        <v>2</v>
      </c>
      <c r="E112" s="26">
        <f t="shared" si="6"/>
        <v>12</v>
      </c>
      <c r="F112" s="26">
        <v>24</v>
      </c>
      <c r="G112" s="41"/>
    </row>
    <row r="113" spans="1:7" ht="24.95" customHeight="1" x14ac:dyDescent="0.2">
      <c r="A113" s="22">
        <v>5</v>
      </c>
      <c r="B113" s="43" t="s">
        <v>105</v>
      </c>
      <c r="C113" s="24">
        <v>1</v>
      </c>
      <c r="D113" s="24">
        <v>1</v>
      </c>
      <c r="E113" s="26">
        <f t="shared" si="6"/>
        <v>12</v>
      </c>
      <c r="F113" s="26">
        <v>12</v>
      </c>
      <c r="G113" s="41"/>
    </row>
    <row r="114" spans="1:7" ht="24.95" customHeight="1" x14ac:dyDescent="0.2">
      <c r="A114" s="22">
        <v>6</v>
      </c>
      <c r="B114" s="43" t="s">
        <v>106</v>
      </c>
      <c r="C114" s="24"/>
      <c r="D114" s="24">
        <v>1</v>
      </c>
      <c r="E114" s="26">
        <f t="shared" si="6"/>
        <v>15</v>
      </c>
      <c r="F114" s="26">
        <v>15</v>
      </c>
      <c r="G114" s="41"/>
    </row>
    <row r="115" spans="1:7" ht="24.95" customHeight="1" x14ac:dyDescent="0.2">
      <c r="A115" s="22">
        <v>7</v>
      </c>
      <c r="B115" s="43" t="s">
        <v>107</v>
      </c>
      <c r="C115" s="24"/>
      <c r="D115" s="24">
        <v>1</v>
      </c>
      <c r="E115" s="26">
        <f t="shared" si="6"/>
        <v>12</v>
      </c>
      <c r="F115" s="26">
        <v>12</v>
      </c>
      <c r="G115" s="41"/>
    </row>
    <row r="116" spans="1:7" ht="24.95" customHeight="1" x14ac:dyDescent="0.2">
      <c r="A116" s="22">
        <v>8</v>
      </c>
      <c r="B116" s="34" t="s">
        <v>108</v>
      </c>
      <c r="C116" s="24"/>
      <c r="D116" s="24">
        <v>1</v>
      </c>
      <c r="E116" s="26">
        <f t="shared" si="6"/>
        <v>12</v>
      </c>
      <c r="F116" s="26">
        <v>12</v>
      </c>
      <c r="G116" s="41"/>
    </row>
    <row r="117" spans="1:7" ht="24.95" customHeight="1" x14ac:dyDescent="0.2">
      <c r="A117" s="22">
        <v>9</v>
      </c>
      <c r="B117" s="34" t="s">
        <v>109</v>
      </c>
      <c r="C117" s="24"/>
      <c r="D117" s="24">
        <v>2</v>
      </c>
      <c r="E117" s="26">
        <f t="shared" si="6"/>
        <v>90</v>
      </c>
      <c r="F117" s="26">
        <v>180</v>
      </c>
      <c r="G117" s="41"/>
    </row>
    <row r="118" spans="1:7" ht="24.95" customHeight="1" x14ac:dyDescent="0.2">
      <c r="A118" s="22">
        <v>10</v>
      </c>
      <c r="B118" s="43" t="s">
        <v>110</v>
      </c>
      <c r="C118" s="24"/>
      <c r="D118" s="24">
        <v>1</v>
      </c>
      <c r="E118" s="26">
        <f t="shared" si="6"/>
        <v>12</v>
      </c>
      <c r="F118" s="26">
        <v>12</v>
      </c>
      <c r="G118" s="41"/>
    </row>
    <row r="119" spans="1:7" ht="24" customHeight="1" thickBot="1" x14ac:dyDescent="0.3">
      <c r="A119" s="64"/>
      <c r="B119" s="45" t="s">
        <v>19</v>
      </c>
      <c r="C119" s="65">
        <f>SUM(C109:C118)</f>
        <v>10</v>
      </c>
      <c r="D119" s="65">
        <f>SUM(D109:D118)</f>
        <v>13</v>
      </c>
      <c r="E119" s="66">
        <f>SUM(E109:E118)</f>
        <v>216</v>
      </c>
      <c r="F119" s="66">
        <f>SUM(F109:F118)</f>
        <v>336</v>
      </c>
      <c r="G119" s="67"/>
    </row>
    <row r="120" spans="1:7" ht="26.25" customHeight="1" x14ac:dyDescent="0.25">
      <c r="A120" s="68" t="s">
        <v>111</v>
      </c>
      <c r="B120" s="284" t="s">
        <v>112</v>
      </c>
      <c r="C120" s="284"/>
      <c r="D120" s="284"/>
      <c r="E120" s="284"/>
      <c r="F120" s="284"/>
      <c r="G120" s="285"/>
    </row>
    <row r="121" spans="1:7" ht="24.95" customHeight="1" x14ac:dyDescent="0.2">
      <c r="A121" s="22">
        <v>1</v>
      </c>
      <c r="B121" s="43" t="s">
        <v>113</v>
      </c>
      <c r="C121" s="24"/>
      <c r="D121" s="24">
        <v>1</v>
      </c>
      <c r="E121" s="26">
        <f t="shared" ref="E121:E130" si="7">F121/D121</f>
        <v>18</v>
      </c>
      <c r="F121" s="26">
        <v>18</v>
      </c>
      <c r="G121" s="41"/>
    </row>
    <row r="122" spans="1:7" ht="24.95" customHeight="1" x14ac:dyDescent="0.2">
      <c r="A122" s="22">
        <v>2</v>
      </c>
      <c r="B122" s="43" t="s">
        <v>114</v>
      </c>
      <c r="C122" s="24"/>
      <c r="D122" s="24">
        <v>1</v>
      </c>
      <c r="E122" s="26">
        <f t="shared" si="7"/>
        <v>12</v>
      </c>
      <c r="F122" s="26">
        <v>12</v>
      </c>
      <c r="G122" s="41"/>
    </row>
    <row r="123" spans="1:7" ht="24.95" customHeight="1" x14ac:dyDescent="0.2">
      <c r="A123" s="22">
        <v>3</v>
      </c>
      <c r="B123" s="34" t="s">
        <v>115</v>
      </c>
      <c r="C123" s="24"/>
      <c r="D123" s="24">
        <v>1</v>
      </c>
      <c r="E123" s="26">
        <f t="shared" si="7"/>
        <v>18</v>
      </c>
      <c r="F123" s="26">
        <v>18</v>
      </c>
      <c r="G123" s="41"/>
    </row>
    <row r="124" spans="1:7" ht="24.95" customHeight="1" x14ac:dyDescent="0.2">
      <c r="A124" s="22">
        <v>4</v>
      </c>
      <c r="B124" s="34" t="s">
        <v>116</v>
      </c>
      <c r="C124" s="24"/>
      <c r="D124" s="24">
        <v>1</v>
      </c>
      <c r="E124" s="26">
        <f t="shared" si="7"/>
        <v>18</v>
      </c>
      <c r="F124" s="26">
        <v>18</v>
      </c>
      <c r="G124" s="41"/>
    </row>
    <row r="125" spans="1:7" ht="24.95" customHeight="1" x14ac:dyDescent="0.2">
      <c r="A125" s="22">
        <v>5</v>
      </c>
      <c r="B125" s="34" t="s">
        <v>117</v>
      </c>
      <c r="C125" s="24"/>
      <c r="D125" s="24">
        <v>5</v>
      </c>
      <c r="E125" s="26">
        <f t="shared" si="7"/>
        <v>12</v>
      </c>
      <c r="F125" s="26">
        <v>60</v>
      </c>
      <c r="G125" s="41"/>
    </row>
    <row r="126" spans="1:7" ht="24.95" customHeight="1" x14ac:dyDescent="0.2">
      <c r="A126" s="22">
        <v>6</v>
      </c>
      <c r="B126" s="43" t="s">
        <v>118</v>
      </c>
      <c r="C126" s="24"/>
      <c r="D126" s="24">
        <v>1</v>
      </c>
      <c r="E126" s="26">
        <f t="shared" si="7"/>
        <v>18</v>
      </c>
      <c r="F126" s="26">
        <v>18</v>
      </c>
      <c r="G126" s="41"/>
    </row>
    <row r="127" spans="1:7" ht="24.95" customHeight="1" x14ac:dyDescent="0.2">
      <c r="A127" s="22">
        <v>7</v>
      </c>
      <c r="B127" s="43" t="s">
        <v>119</v>
      </c>
      <c r="C127" s="24"/>
      <c r="D127" s="24">
        <v>1</v>
      </c>
      <c r="E127" s="26">
        <f t="shared" si="7"/>
        <v>12</v>
      </c>
      <c r="F127" s="26">
        <v>12</v>
      </c>
      <c r="G127" s="41"/>
    </row>
    <row r="128" spans="1:7" ht="24.95" customHeight="1" x14ac:dyDescent="0.2">
      <c r="A128" s="22">
        <v>8</v>
      </c>
      <c r="B128" s="43" t="s">
        <v>120</v>
      </c>
      <c r="C128" s="24"/>
      <c r="D128" s="24">
        <v>1</v>
      </c>
      <c r="E128" s="26">
        <f t="shared" si="7"/>
        <v>18</v>
      </c>
      <c r="F128" s="26">
        <v>18</v>
      </c>
      <c r="G128" s="41"/>
    </row>
    <row r="129" spans="1:7" ht="24.95" customHeight="1" x14ac:dyDescent="0.2">
      <c r="A129" s="22">
        <v>9</v>
      </c>
      <c r="B129" s="43" t="s">
        <v>121</v>
      </c>
      <c r="C129" s="24"/>
      <c r="D129" s="24">
        <v>1</v>
      </c>
      <c r="E129" s="26">
        <f t="shared" si="7"/>
        <v>6</v>
      </c>
      <c r="F129" s="26">
        <v>6</v>
      </c>
      <c r="G129" s="41"/>
    </row>
    <row r="130" spans="1:7" ht="24.95" customHeight="1" x14ac:dyDescent="0.2">
      <c r="A130" s="22">
        <v>10</v>
      </c>
      <c r="B130" s="43" t="s">
        <v>122</v>
      </c>
      <c r="C130" s="24"/>
      <c r="D130" s="24">
        <v>1</v>
      </c>
      <c r="E130" s="26">
        <f t="shared" si="7"/>
        <v>3</v>
      </c>
      <c r="F130" s="26">
        <v>3</v>
      </c>
      <c r="G130" s="41"/>
    </row>
    <row r="131" spans="1:7" ht="24.95" customHeight="1" x14ac:dyDescent="0.2">
      <c r="A131" s="22">
        <v>11</v>
      </c>
      <c r="B131" s="43" t="s">
        <v>123</v>
      </c>
      <c r="C131" s="24"/>
      <c r="D131" s="24">
        <v>1</v>
      </c>
      <c r="E131" s="26">
        <v>3</v>
      </c>
      <c r="F131" s="26">
        <v>3</v>
      </c>
      <c r="G131" s="41"/>
    </row>
    <row r="132" spans="1:7" ht="24.95" customHeight="1" x14ac:dyDescent="0.2">
      <c r="A132" s="22">
        <v>12</v>
      </c>
      <c r="B132" s="43" t="s">
        <v>124</v>
      </c>
      <c r="C132" s="24"/>
      <c r="D132" s="24">
        <v>1</v>
      </c>
      <c r="E132" s="26">
        <f t="shared" ref="E132:E141" si="8">F132/D132</f>
        <v>12</v>
      </c>
      <c r="F132" s="26">
        <v>12</v>
      </c>
      <c r="G132" s="41"/>
    </row>
    <row r="133" spans="1:7" ht="24.95" customHeight="1" x14ac:dyDescent="0.2">
      <c r="A133" s="22">
        <v>13</v>
      </c>
      <c r="B133" s="43" t="s">
        <v>125</v>
      </c>
      <c r="C133" s="24"/>
      <c r="D133" s="24">
        <v>1</v>
      </c>
      <c r="E133" s="26">
        <f t="shared" si="8"/>
        <v>12</v>
      </c>
      <c r="F133" s="26">
        <v>12</v>
      </c>
      <c r="G133" s="41"/>
    </row>
    <row r="134" spans="1:7" ht="24.95" customHeight="1" x14ac:dyDescent="0.2">
      <c r="A134" s="22">
        <v>14</v>
      </c>
      <c r="B134" s="43" t="s">
        <v>126</v>
      </c>
      <c r="C134" s="24"/>
      <c r="D134" s="24">
        <v>1</v>
      </c>
      <c r="E134" s="26">
        <f t="shared" si="8"/>
        <v>18</v>
      </c>
      <c r="F134" s="26">
        <v>18</v>
      </c>
      <c r="G134" s="41"/>
    </row>
    <row r="135" spans="1:7" ht="24.95" customHeight="1" x14ac:dyDescent="0.2">
      <c r="A135" s="22">
        <v>15</v>
      </c>
      <c r="B135" s="43" t="s">
        <v>127</v>
      </c>
      <c r="C135" s="24"/>
      <c r="D135" s="24">
        <v>1</v>
      </c>
      <c r="E135" s="26">
        <f t="shared" si="8"/>
        <v>12</v>
      </c>
      <c r="F135" s="26">
        <v>12</v>
      </c>
      <c r="G135" s="41"/>
    </row>
    <row r="136" spans="1:7" ht="24.95" customHeight="1" x14ac:dyDescent="0.2">
      <c r="A136" s="22">
        <v>16</v>
      </c>
      <c r="B136" s="43" t="s">
        <v>128</v>
      </c>
      <c r="C136" s="24"/>
      <c r="D136" s="24">
        <v>1</v>
      </c>
      <c r="E136" s="26">
        <f t="shared" si="8"/>
        <v>12</v>
      </c>
      <c r="F136" s="26">
        <v>12</v>
      </c>
      <c r="G136" s="41"/>
    </row>
    <row r="137" spans="1:7" ht="24.95" customHeight="1" x14ac:dyDescent="0.2">
      <c r="A137" s="22">
        <v>17</v>
      </c>
      <c r="B137" s="43" t="s">
        <v>129</v>
      </c>
      <c r="C137" s="24"/>
      <c r="D137" s="24">
        <v>1</v>
      </c>
      <c r="E137" s="26">
        <f t="shared" si="8"/>
        <v>24</v>
      </c>
      <c r="F137" s="26">
        <v>24</v>
      </c>
      <c r="G137" s="41"/>
    </row>
    <row r="138" spans="1:7" ht="24.95" customHeight="1" x14ac:dyDescent="0.2">
      <c r="A138" s="22">
        <v>18</v>
      </c>
      <c r="B138" s="43" t="s">
        <v>130</v>
      </c>
      <c r="C138" s="24"/>
      <c r="D138" s="24">
        <v>1</v>
      </c>
      <c r="E138" s="26">
        <f t="shared" si="8"/>
        <v>12</v>
      </c>
      <c r="F138" s="26">
        <v>12</v>
      </c>
      <c r="G138" s="41"/>
    </row>
    <row r="139" spans="1:7" ht="24.95" customHeight="1" x14ac:dyDescent="0.2">
      <c r="A139" s="22">
        <v>19</v>
      </c>
      <c r="B139" s="43" t="s">
        <v>131</v>
      </c>
      <c r="C139" s="24"/>
      <c r="D139" s="24">
        <v>1</v>
      </c>
      <c r="E139" s="26">
        <f t="shared" si="8"/>
        <v>12</v>
      </c>
      <c r="F139" s="26">
        <v>12</v>
      </c>
      <c r="G139" s="41"/>
    </row>
    <row r="140" spans="1:7" ht="24.95" customHeight="1" x14ac:dyDescent="0.2">
      <c r="A140" s="22">
        <v>20</v>
      </c>
      <c r="B140" s="43" t="s">
        <v>132</v>
      </c>
      <c r="C140" s="24"/>
      <c r="D140" s="24">
        <v>1</v>
      </c>
      <c r="E140" s="26">
        <f t="shared" si="8"/>
        <v>12</v>
      </c>
      <c r="F140" s="26">
        <v>12</v>
      </c>
      <c r="G140" s="41"/>
    </row>
    <row r="141" spans="1:7" ht="24.95" customHeight="1" x14ac:dyDescent="0.2">
      <c r="A141" s="22">
        <v>21</v>
      </c>
      <c r="B141" s="34" t="s">
        <v>133</v>
      </c>
      <c r="C141" s="24"/>
      <c r="D141" s="24">
        <v>2</v>
      </c>
      <c r="E141" s="26">
        <f t="shared" si="8"/>
        <v>90</v>
      </c>
      <c r="F141" s="26">
        <v>180</v>
      </c>
      <c r="G141" s="41"/>
    </row>
    <row r="142" spans="1:7" ht="24.95" customHeight="1" x14ac:dyDescent="0.2">
      <c r="A142" s="22"/>
      <c r="B142" s="34"/>
      <c r="C142" s="24"/>
      <c r="D142" s="24"/>
      <c r="E142" s="26"/>
      <c r="F142" s="26"/>
      <c r="G142" s="41"/>
    </row>
    <row r="143" spans="1:7" ht="15" customHeight="1" x14ac:dyDescent="0.2">
      <c r="A143" s="22"/>
      <c r="B143" s="34"/>
      <c r="C143" s="24"/>
      <c r="D143" s="24"/>
      <c r="E143" s="26"/>
      <c r="F143" s="26"/>
      <c r="G143" s="41"/>
    </row>
    <row r="144" spans="1:7" ht="14.25" customHeight="1" x14ac:dyDescent="0.2">
      <c r="A144" s="22"/>
      <c r="B144" s="34"/>
      <c r="C144" s="24"/>
      <c r="D144" s="24"/>
      <c r="E144" s="26"/>
      <c r="F144" s="26"/>
      <c r="G144" s="41"/>
    </row>
    <row r="145" spans="1:7" ht="14.25" customHeight="1" x14ac:dyDescent="0.2">
      <c r="A145" s="22"/>
      <c r="B145" s="34"/>
      <c r="C145" s="24"/>
      <c r="D145" s="24"/>
      <c r="E145" s="26"/>
      <c r="F145" s="69"/>
      <c r="G145" s="41"/>
    </row>
    <row r="146" spans="1:7" ht="24" customHeight="1" thickBot="1" x14ac:dyDescent="0.3">
      <c r="A146" s="53"/>
      <c r="B146" s="54" t="s">
        <v>19</v>
      </c>
      <c r="C146" s="55">
        <f>SUM(C121:C145)</f>
        <v>0</v>
      </c>
      <c r="D146" s="55">
        <f>SUM(D121:D145)</f>
        <v>26</v>
      </c>
      <c r="E146" s="56">
        <f>SUM(E121:E145)</f>
        <v>354</v>
      </c>
      <c r="F146" s="56">
        <f>SUM(F121:F145)</f>
        <v>492</v>
      </c>
      <c r="G146" s="57">
        <f>SUM(G121:G145)</f>
        <v>0</v>
      </c>
    </row>
    <row r="147" spans="1:7" ht="36.75" customHeight="1" thickBot="1" x14ac:dyDescent="0.3">
      <c r="A147" s="70"/>
      <c r="B147" s="71" t="s">
        <v>134</v>
      </c>
      <c r="C147" s="72">
        <f>C146+C119+C107+C98+C78+C53+C38+C17</f>
        <v>95</v>
      </c>
      <c r="D147" s="72">
        <f>D146+D119+D107+D98+D78+D53+D38+D17</f>
        <v>148</v>
      </c>
      <c r="E147" s="72">
        <f>E146+E119+E107+E98+E78+E53+E38+E17</f>
        <v>2230</v>
      </c>
      <c r="F147" s="72">
        <f>F146+F119+F107+F98+F78+F53+F38+F17</f>
        <v>2857</v>
      </c>
      <c r="G147" s="73"/>
    </row>
    <row r="148" spans="1:7" ht="42" customHeight="1" thickBot="1" x14ac:dyDescent="0.3">
      <c r="A148" s="74" t="s">
        <v>135</v>
      </c>
      <c r="B148" s="286" t="s">
        <v>136</v>
      </c>
      <c r="C148" s="287"/>
      <c r="D148" s="287"/>
      <c r="E148" s="288"/>
      <c r="F148" s="75">
        <f>F147*25%</f>
        <v>714.25</v>
      </c>
      <c r="G148" s="20"/>
    </row>
    <row r="149" spans="1:7" ht="45.75" customHeight="1" thickBot="1" x14ac:dyDescent="0.3">
      <c r="A149" s="76"/>
      <c r="B149" s="77" t="s">
        <v>137</v>
      </c>
      <c r="C149" s="78">
        <f>C147+C148</f>
        <v>95</v>
      </c>
      <c r="D149" s="78">
        <f>D147+D148</f>
        <v>148</v>
      </c>
      <c r="E149" s="78">
        <f t="shared" ref="E149:F149" si="9">E147+E148</f>
        <v>2230</v>
      </c>
      <c r="F149" s="78">
        <f t="shared" si="9"/>
        <v>3571.25</v>
      </c>
      <c r="G149" s="79"/>
    </row>
    <row r="150" spans="1:7" ht="10.5" customHeight="1" x14ac:dyDescent="0.25">
      <c r="A150" s="80"/>
      <c r="B150" s="81"/>
      <c r="C150" s="82"/>
      <c r="D150" s="82"/>
      <c r="E150" s="83"/>
      <c r="F150" s="82"/>
      <c r="G150" s="84"/>
    </row>
    <row r="151" spans="1:7" ht="16.5" customHeight="1" x14ac:dyDescent="0.25">
      <c r="A151" s="85" t="s">
        <v>138</v>
      </c>
      <c r="B151" s="86"/>
      <c r="C151" s="87"/>
      <c r="D151" s="82"/>
      <c r="E151" s="83"/>
      <c r="F151" s="82"/>
      <c r="G151" s="84"/>
    </row>
    <row r="152" spans="1:7" ht="13.5" customHeight="1" x14ac:dyDescent="0.25">
      <c r="A152" t="s">
        <v>234</v>
      </c>
      <c r="B152" s="88"/>
      <c r="C152" s="89"/>
      <c r="D152" s="82"/>
      <c r="E152" s="83"/>
      <c r="F152" s="82"/>
      <c r="G152" s="84"/>
    </row>
    <row r="153" spans="1:7" ht="12.75" customHeight="1" x14ac:dyDescent="0.2">
      <c r="B153" s="90"/>
      <c r="D153" s="91"/>
      <c r="E153" s="91"/>
      <c r="F153" s="91"/>
      <c r="G153" s="92"/>
    </row>
    <row r="154" spans="1:7" ht="10.5" customHeight="1" x14ac:dyDescent="0.2">
      <c r="A154" s="90"/>
      <c r="B154" s="92"/>
      <c r="C154" s="91"/>
      <c r="D154" s="91"/>
      <c r="E154" s="91"/>
      <c r="F154" s="91"/>
      <c r="G154" s="92"/>
    </row>
  </sheetData>
  <mergeCells count="18">
    <mergeCell ref="B7:B8"/>
    <mergeCell ref="C7:C8"/>
    <mergeCell ref="D7:D8"/>
    <mergeCell ref="E7:F7"/>
    <mergeCell ref="B1:F1"/>
    <mergeCell ref="A2:G2"/>
    <mergeCell ref="A3:G3"/>
    <mergeCell ref="A4:G4"/>
    <mergeCell ref="B5:G5"/>
    <mergeCell ref="B108:G108"/>
    <mergeCell ref="B120:G120"/>
    <mergeCell ref="B148:E148"/>
    <mergeCell ref="B11:G11"/>
    <mergeCell ref="B18:G18"/>
    <mergeCell ref="B39:G39"/>
    <mergeCell ref="B54:G54"/>
    <mergeCell ref="B79:G79"/>
    <mergeCell ref="B99:G99"/>
  </mergeCells>
  <pageMargins left="0.48" right="0.26" top="0.48" bottom="0.25" header="0.36" footer="0.25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175"/>
  <sheetViews>
    <sheetView zoomScaleNormal="100" zoomScaleSheetLayoutView="100" workbookViewId="0">
      <pane ySplit="6" topLeftCell="A144" activePane="bottomLeft" state="frozen"/>
      <selection pane="bottomLeft" activeCell="A150" sqref="A150"/>
    </sheetView>
  </sheetViews>
  <sheetFormatPr defaultRowHeight="12.75" x14ac:dyDescent="0.2"/>
  <cols>
    <col min="1" max="1" width="6" customWidth="1"/>
    <col min="2" max="2" width="55.7109375" customWidth="1"/>
    <col min="3" max="3" width="8.140625" customWidth="1"/>
    <col min="4" max="4" width="11.85546875" customWidth="1"/>
    <col min="5" max="5" width="11.42578125" customWidth="1"/>
    <col min="6" max="6" width="11.85546875" customWidth="1"/>
    <col min="7" max="7" width="8.85546875" customWidth="1"/>
    <col min="8" max="8" width="11.42578125" customWidth="1"/>
    <col min="9" max="9" width="13.5703125" style="1" customWidth="1"/>
    <col min="10" max="10" width="11.5703125" customWidth="1"/>
    <col min="11" max="11" width="9.28515625" customWidth="1"/>
    <col min="12" max="12" width="11.5703125" customWidth="1"/>
    <col min="13" max="13" width="11.42578125" customWidth="1"/>
    <col min="14" max="14" width="36.7109375" style="93" customWidth="1"/>
  </cols>
  <sheetData>
    <row r="1" spans="1:15" ht="33.75" customHeight="1" x14ac:dyDescent="0.2">
      <c r="A1" s="321" t="s">
        <v>139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5" ht="18" customHeight="1" x14ac:dyDescent="0.2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</row>
    <row r="3" spans="1:15" ht="18.75" thickBot="1" x14ac:dyDescent="0.3">
      <c r="A3" s="94"/>
      <c r="B3" s="94"/>
    </row>
    <row r="4" spans="1:15" ht="64.5" customHeight="1" thickBot="1" x14ac:dyDescent="0.25">
      <c r="A4" s="322" t="s">
        <v>140</v>
      </c>
      <c r="B4" s="322" t="s">
        <v>141</v>
      </c>
      <c r="C4" s="324" t="s">
        <v>142</v>
      </c>
      <c r="D4" s="325"/>
      <c r="E4" s="325"/>
      <c r="F4" s="326"/>
      <c r="G4" s="324" t="s">
        <v>143</v>
      </c>
      <c r="H4" s="325"/>
      <c r="I4" s="325"/>
      <c r="J4" s="326"/>
      <c r="K4" s="327" t="s">
        <v>144</v>
      </c>
      <c r="L4" s="328"/>
      <c r="M4" s="329"/>
    </row>
    <row r="5" spans="1:15" ht="34.5" customHeight="1" thickBot="1" x14ac:dyDescent="0.25">
      <c r="A5" s="323"/>
      <c r="B5" s="323"/>
      <c r="C5" s="95" t="s">
        <v>145</v>
      </c>
      <c r="D5" s="96" t="s">
        <v>146</v>
      </c>
      <c r="E5" s="96" t="s">
        <v>147</v>
      </c>
      <c r="F5" s="97" t="s">
        <v>148</v>
      </c>
      <c r="G5" s="98" t="s">
        <v>145</v>
      </c>
      <c r="H5" s="99" t="s">
        <v>146</v>
      </c>
      <c r="I5" s="96" t="s">
        <v>147</v>
      </c>
      <c r="J5" s="100" t="s">
        <v>148</v>
      </c>
      <c r="K5" s="95" t="s">
        <v>145</v>
      </c>
      <c r="L5" s="96" t="s">
        <v>146</v>
      </c>
      <c r="M5" s="97" t="s">
        <v>148</v>
      </c>
    </row>
    <row r="6" spans="1:15" ht="13.5" thickBot="1" x14ac:dyDescent="0.25">
      <c r="A6" s="101">
        <v>1</v>
      </c>
      <c r="B6" s="102">
        <v>2</v>
      </c>
      <c r="C6" s="103">
        <v>3</v>
      </c>
      <c r="D6" s="104">
        <v>4</v>
      </c>
      <c r="E6" s="104">
        <v>5</v>
      </c>
      <c r="F6" s="105">
        <v>6</v>
      </c>
      <c r="G6" s="103">
        <v>7</v>
      </c>
      <c r="H6" s="104">
        <v>8</v>
      </c>
      <c r="I6" s="104">
        <v>9</v>
      </c>
      <c r="J6" s="105">
        <v>10</v>
      </c>
      <c r="K6" s="103">
        <v>11</v>
      </c>
      <c r="L6" s="104">
        <v>12</v>
      </c>
      <c r="M6" s="105">
        <v>13</v>
      </c>
    </row>
    <row r="7" spans="1:15" ht="24" customHeight="1" thickBot="1" x14ac:dyDescent="0.3">
      <c r="A7" s="315" t="s">
        <v>149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7"/>
    </row>
    <row r="8" spans="1:15" ht="21.95" customHeight="1" x14ac:dyDescent="0.2">
      <c r="A8" s="106">
        <v>1</v>
      </c>
      <c r="B8" s="106" t="s">
        <v>14</v>
      </c>
      <c r="C8" s="107">
        <v>1</v>
      </c>
      <c r="D8" s="108">
        <v>1</v>
      </c>
      <c r="E8" s="109">
        <f>F8/C8</f>
        <v>24</v>
      </c>
      <c r="F8" s="110">
        <v>24</v>
      </c>
      <c r="G8" s="111">
        <v>1</v>
      </c>
      <c r="H8" s="108">
        <v>1</v>
      </c>
      <c r="I8" s="112">
        <f>J8/G8</f>
        <v>32.299999999999997</v>
      </c>
      <c r="J8" s="113">
        <v>32.299999999999997</v>
      </c>
      <c r="K8" s="111">
        <f t="shared" ref="K8:L12" si="0">G8-C8</f>
        <v>0</v>
      </c>
      <c r="L8" s="108">
        <f t="shared" si="0"/>
        <v>0</v>
      </c>
      <c r="M8" s="110">
        <f>J8-F8</f>
        <v>8.2999999999999972</v>
      </c>
    </row>
    <row r="9" spans="1:15" ht="21.95" customHeight="1" x14ac:dyDescent="0.2">
      <c r="A9" s="114">
        <v>2</v>
      </c>
      <c r="B9" s="114" t="s">
        <v>150</v>
      </c>
      <c r="C9" s="115">
        <v>1</v>
      </c>
      <c r="D9" s="116">
        <v>1</v>
      </c>
      <c r="E9" s="116">
        <f>F9/C9</f>
        <v>18</v>
      </c>
      <c r="F9" s="117">
        <v>18</v>
      </c>
      <c r="G9" s="118">
        <v>1</v>
      </c>
      <c r="H9" s="116">
        <v>1</v>
      </c>
      <c r="I9" s="119">
        <f>J9/G9</f>
        <v>13.8</v>
      </c>
      <c r="J9" s="120">
        <v>13.8</v>
      </c>
      <c r="K9" s="118">
        <f t="shared" si="0"/>
        <v>0</v>
      </c>
      <c r="L9" s="116">
        <f t="shared" si="0"/>
        <v>0</v>
      </c>
      <c r="M9" s="117">
        <f>J9-F9</f>
        <v>-4.1999999999999993</v>
      </c>
    </row>
    <row r="10" spans="1:15" ht="21.95" customHeight="1" x14ac:dyDescent="0.2">
      <c r="A10" s="114">
        <v>3</v>
      </c>
      <c r="B10" s="114" t="s">
        <v>151</v>
      </c>
      <c r="C10" s="118">
        <v>1</v>
      </c>
      <c r="D10" s="116">
        <v>1</v>
      </c>
      <c r="E10" s="116">
        <f>F10/C10</f>
        <v>18</v>
      </c>
      <c r="F10" s="117">
        <v>18</v>
      </c>
      <c r="G10" s="118">
        <v>1</v>
      </c>
      <c r="H10" s="116">
        <v>1</v>
      </c>
      <c r="I10" s="119">
        <f>J10/G10</f>
        <v>16.2</v>
      </c>
      <c r="J10" s="120">
        <v>16.2</v>
      </c>
      <c r="K10" s="118">
        <f t="shared" si="0"/>
        <v>0</v>
      </c>
      <c r="L10" s="116">
        <f t="shared" si="0"/>
        <v>0</v>
      </c>
      <c r="M10" s="117">
        <f>J10-F10</f>
        <v>-1.8000000000000007</v>
      </c>
    </row>
    <row r="11" spans="1:15" ht="21.95" customHeight="1" x14ac:dyDescent="0.2">
      <c r="A11" s="114">
        <v>4</v>
      </c>
      <c r="B11" s="114" t="s">
        <v>17</v>
      </c>
      <c r="C11" s="118">
        <v>1</v>
      </c>
      <c r="D11" s="116">
        <v>1</v>
      </c>
      <c r="E11" s="116">
        <f>F11/C11</f>
        <v>18</v>
      </c>
      <c r="F11" s="117">
        <v>18</v>
      </c>
      <c r="G11" s="118">
        <v>1</v>
      </c>
      <c r="H11" s="116">
        <v>1</v>
      </c>
      <c r="I11" s="119">
        <f>J11/G11</f>
        <v>20.2</v>
      </c>
      <c r="J11" s="120">
        <v>20.2</v>
      </c>
      <c r="K11" s="118">
        <f t="shared" si="0"/>
        <v>0</v>
      </c>
      <c r="L11" s="116">
        <f t="shared" si="0"/>
        <v>0</v>
      </c>
      <c r="M11" s="117">
        <f>J11-F11</f>
        <v>2.1999999999999993</v>
      </c>
    </row>
    <row r="12" spans="1:15" ht="21.95" customHeight="1" x14ac:dyDescent="0.2">
      <c r="A12" s="114">
        <v>5</v>
      </c>
      <c r="B12" s="114" t="s">
        <v>18</v>
      </c>
      <c r="C12" s="118">
        <v>1</v>
      </c>
      <c r="D12" s="116">
        <v>1</v>
      </c>
      <c r="E12" s="121">
        <f>F12/C12</f>
        <v>18</v>
      </c>
      <c r="F12" s="117">
        <v>18</v>
      </c>
      <c r="G12" s="118">
        <v>1</v>
      </c>
      <c r="H12" s="122">
        <v>0</v>
      </c>
      <c r="I12" s="123">
        <f>J12/G12</f>
        <v>0</v>
      </c>
      <c r="J12" s="120">
        <v>0</v>
      </c>
      <c r="K12" s="118">
        <f t="shared" si="0"/>
        <v>0</v>
      </c>
      <c r="L12" s="116">
        <f t="shared" si="0"/>
        <v>-1</v>
      </c>
      <c r="M12" s="117">
        <f>J12-F12</f>
        <v>-18</v>
      </c>
    </row>
    <row r="13" spans="1:15" ht="22.5" customHeight="1" thickBot="1" x14ac:dyDescent="0.3">
      <c r="A13" s="124"/>
      <c r="B13" s="125" t="s">
        <v>19</v>
      </c>
      <c r="C13" s="126">
        <f>SUM(C8:C12)</f>
        <v>5</v>
      </c>
      <c r="D13" s="127">
        <f t="shared" ref="D13:M13" si="1">SUM(D8:D12)</f>
        <v>5</v>
      </c>
      <c r="E13" s="127">
        <f t="shared" si="1"/>
        <v>96</v>
      </c>
      <c r="F13" s="128">
        <f t="shared" si="1"/>
        <v>96</v>
      </c>
      <c r="G13" s="126">
        <f t="shared" si="1"/>
        <v>5</v>
      </c>
      <c r="H13" s="127">
        <f t="shared" si="1"/>
        <v>4</v>
      </c>
      <c r="I13" s="129">
        <f t="shared" si="1"/>
        <v>82.5</v>
      </c>
      <c r="J13" s="130">
        <f t="shared" si="1"/>
        <v>82.5</v>
      </c>
      <c r="K13" s="126">
        <f t="shared" si="1"/>
        <v>0</v>
      </c>
      <c r="L13" s="127">
        <f t="shared" si="1"/>
        <v>-1</v>
      </c>
      <c r="M13" s="131">
        <f t="shared" si="1"/>
        <v>-13.500000000000004</v>
      </c>
    </row>
    <row r="14" spans="1:15" ht="24" customHeight="1" thickBot="1" x14ac:dyDescent="0.3">
      <c r="A14" s="318" t="s">
        <v>152</v>
      </c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20"/>
    </row>
    <row r="15" spans="1:15" ht="21.95" customHeight="1" x14ac:dyDescent="0.2">
      <c r="A15" s="132">
        <v>1</v>
      </c>
      <c r="B15" s="133" t="s">
        <v>153</v>
      </c>
      <c r="C15" s="134">
        <v>1</v>
      </c>
      <c r="D15" s="135">
        <v>1</v>
      </c>
      <c r="E15" s="135">
        <v>15</v>
      </c>
      <c r="F15" s="136">
        <v>15</v>
      </c>
      <c r="G15" s="111">
        <v>1</v>
      </c>
      <c r="H15" s="108">
        <v>0</v>
      </c>
      <c r="I15" s="137">
        <f t="shared" ref="I15:I32" si="2">J15/G15</f>
        <v>0</v>
      </c>
      <c r="J15" s="113">
        <v>0</v>
      </c>
      <c r="K15" s="138">
        <f>G15-C15</f>
        <v>0</v>
      </c>
      <c r="L15" s="109">
        <f>H15-D15</f>
        <v>-1</v>
      </c>
      <c r="M15" s="139">
        <f>J15-F15</f>
        <v>-15</v>
      </c>
    </row>
    <row r="16" spans="1:15" ht="21.95" customHeight="1" x14ac:dyDescent="0.2">
      <c r="A16" s="140">
        <v>2</v>
      </c>
      <c r="B16" s="141" t="s">
        <v>230</v>
      </c>
      <c r="C16" s="22">
        <v>2</v>
      </c>
      <c r="D16" s="24">
        <v>1</v>
      </c>
      <c r="E16" s="121">
        <v>7.5</v>
      </c>
      <c r="F16" s="142">
        <v>15</v>
      </c>
      <c r="G16" s="118">
        <v>2</v>
      </c>
      <c r="H16" s="116">
        <v>1</v>
      </c>
      <c r="I16" s="123">
        <f t="shared" si="2"/>
        <v>9</v>
      </c>
      <c r="J16" s="120">
        <v>18</v>
      </c>
      <c r="K16" s="118">
        <f t="shared" ref="K16:L33" si="3">G16-C16</f>
        <v>0</v>
      </c>
      <c r="L16" s="116">
        <f t="shared" si="3"/>
        <v>0</v>
      </c>
      <c r="M16" s="117">
        <f t="shared" ref="M16:M33" si="4">J16-F16</f>
        <v>3</v>
      </c>
      <c r="O16" s="143"/>
    </row>
    <row r="17" spans="1:13" ht="21.95" customHeight="1" x14ac:dyDescent="0.2">
      <c r="A17" s="140">
        <v>3</v>
      </c>
      <c r="B17" s="141" t="s">
        <v>23</v>
      </c>
      <c r="C17" s="22"/>
      <c r="D17" s="24">
        <v>1</v>
      </c>
      <c r="E17" s="24"/>
      <c r="F17" s="142">
        <v>12</v>
      </c>
      <c r="G17" s="118"/>
      <c r="H17" s="122">
        <v>0</v>
      </c>
      <c r="I17" s="123">
        <v>0</v>
      </c>
      <c r="J17" s="120">
        <v>0</v>
      </c>
      <c r="K17" s="118">
        <f t="shared" si="3"/>
        <v>0</v>
      </c>
      <c r="L17" s="116">
        <f t="shared" si="3"/>
        <v>-1</v>
      </c>
      <c r="M17" s="117">
        <f t="shared" si="4"/>
        <v>-12</v>
      </c>
    </row>
    <row r="18" spans="1:13" ht="21.95" customHeight="1" x14ac:dyDescent="0.2">
      <c r="A18" s="144">
        <v>4</v>
      </c>
      <c r="B18" s="145" t="s">
        <v>154</v>
      </c>
      <c r="C18" s="22"/>
      <c r="D18" s="24">
        <v>1</v>
      </c>
      <c r="E18" s="121"/>
      <c r="F18" s="142">
        <v>12</v>
      </c>
      <c r="G18" s="118"/>
      <c r="H18" s="116">
        <v>1</v>
      </c>
      <c r="I18" s="123"/>
      <c r="J18" s="120">
        <v>11.7</v>
      </c>
      <c r="K18" s="118">
        <f t="shared" si="3"/>
        <v>0</v>
      </c>
      <c r="L18" s="116">
        <f t="shared" si="3"/>
        <v>0</v>
      </c>
      <c r="M18" s="117">
        <f>J18-F18</f>
        <v>-0.30000000000000071</v>
      </c>
    </row>
    <row r="19" spans="1:13" ht="21.95" customHeight="1" x14ac:dyDescent="0.2">
      <c r="A19" s="140">
        <v>5</v>
      </c>
      <c r="B19" s="146" t="s">
        <v>155</v>
      </c>
      <c r="C19" s="22"/>
      <c r="D19" s="24">
        <v>1</v>
      </c>
      <c r="E19" s="121"/>
      <c r="F19" s="142">
        <v>12</v>
      </c>
      <c r="G19" s="118"/>
      <c r="H19" s="116">
        <v>1</v>
      </c>
      <c r="I19" s="123"/>
      <c r="J19" s="120">
        <v>10.7</v>
      </c>
      <c r="K19" s="118">
        <f t="shared" si="3"/>
        <v>0</v>
      </c>
      <c r="L19" s="116">
        <f t="shared" si="3"/>
        <v>0</v>
      </c>
      <c r="M19" s="117">
        <f>J19-F19</f>
        <v>-1.3000000000000007</v>
      </c>
    </row>
    <row r="20" spans="1:13" ht="21.95" customHeight="1" x14ac:dyDescent="0.2">
      <c r="A20" s="140">
        <v>6</v>
      </c>
      <c r="B20" s="145" t="s">
        <v>231</v>
      </c>
      <c r="C20" s="22">
        <v>1</v>
      </c>
      <c r="D20" s="24">
        <v>1</v>
      </c>
      <c r="E20" s="121">
        <f>F20/C20</f>
        <v>15</v>
      </c>
      <c r="F20" s="142">
        <v>15</v>
      </c>
      <c r="G20" s="118">
        <v>1</v>
      </c>
      <c r="H20" s="116">
        <v>1</v>
      </c>
      <c r="I20" s="123">
        <f>J20/G20</f>
        <v>18.600000000000001</v>
      </c>
      <c r="J20" s="120">
        <v>18.600000000000001</v>
      </c>
      <c r="K20" s="118">
        <f t="shared" si="3"/>
        <v>0</v>
      </c>
      <c r="L20" s="116">
        <f t="shared" si="3"/>
        <v>0</v>
      </c>
      <c r="M20" s="117">
        <f>J20-F20</f>
        <v>3.6000000000000014</v>
      </c>
    </row>
    <row r="21" spans="1:13" ht="25.5" customHeight="1" x14ac:dyDescent="0.2">
      <c r="A21" s="140">
        <v>7</v>
      </c>
      <c r="B21" s="146" t="s">
        <v>232</v>
      </c>
      <c r="C21" s="22"/>
      <c r="D21" s="24">
        <v>1</v>
      </c>
      <c r="E21" s="121"/>
      <c r="F21" s="142">
        <v>12</v>
      </c>
      <c r="G21" s="118"/>
      <c r="H21" s="122">
        <v>0</v>
      </c>
      <c r="I21" s="123"/>
      <c r="J21" s="120">
        <v>0</v>
      </c>
      <c r="K21" s="118">
        <f t="shared" si="3"/>
        <v>0</v>
      </c>
      <c r="L21" s="116">
        <f t="shared" si="3"/>
        <v>-1</v>
      </c>
      <c r="M21" s="117">
        <f>J21-F21</f>
        <v>-12</v>
      </c>
    </row>
    <row r="22" spans="1:13" ht="25.5" customHeight="1" x14ac:dyDescent="0.2">
      <c r="A22" s="140">
        <v>8</v>
      </c>
      <c r="B22" s="146" t="s">
        <v>156</v>
      </c>
      <c r="C22" s="22">
        <v>3</v>
      </c>
      <c r="D22" s="24">
        <v>2</v>
      </c>
      <c r="E22" s="121">
        <v>7.5</v>
      </c>
      <c r="F22" s="142">
        <v>30</v>
      </c>
      <c r="G22" s="118">
        <v>4</v>
      </c>
      <c r="H22" s="122">
        <v>1</v>
      </c>
      <c r="I22" s="123">
        <f>J22/G22</f>
        <v>4.375</v>
      </c>
      <c r="J22" s="120">
        <v>17.5</v>
      </c>
      <c r="K22" s="118">
        <f t="shared" si="3"/>
        <v>1</v>
      </c>
      <c r="L22" s="116">
        <f t="shared" si="3"/>
        <v>-1</v>
      </c>
      <c r="M22" s="117">
        <f>J22-F22</f>
        <v>-12.5</v>
      </c>
    </row>
    <row r="23" spans="1:13" ht="21.95" customHeight="1" x14ac:dyDescent="0.2">
      <c r="A23" s="140">
        <v>9</v>
      </c>
      <c r="B23" s="141" t="s">
        <v>25</v>
      </c>
      <c r="C23" s="22">
        <v>1</v>
      </c>
      <c r="D23" s="24">
        <v>1</v>
      </c>
      <c r="E23" s="121">
        <v>6</v>
      </c>
      <c r="F23" s="142">
        <f>E23*C23+6</f>
        <v>12</v>
      </c>
      <c r="G23" s="118">
        <v>1</v>
      </c>
      <c r="H23" s="116">
        <v>1</v>
      </c>
      <c r="I23" s="123">
        <f t="shared" si="2"/>
        <v>16.600000000000001</v>
      </c>
      <c r="J23" s="120">
        <v>16.600000000000001</v>
      </c>
      <c r="K23" s="118">
        <f t="shared" si="3"/>
        <v>0</v>
      </c>
      <c r="L23" s="116">
        <f t="shared" si="3"/>
        <v>0</v>
      </c>
      <c r="M23" s="117">
        <f t="shared" si="4"/>
        <v>4.6000000000000014</v>
      </c>
    </row>
    <row r="24" spans="1:13" ht="21.95" customHeight="1" x14ac:dyDescent="0.2">
      <c r="A24" s="140">
        <v>10</v>
      </c>
      <c r="B24" s="141" t="s">
        <v>26</v>
      </c>
      <c r="C24" s="22">
        <v>1</v>
      </c>
      <c r="D24" s="24">
        <v>1</v>
      </c>
      <c r="E24" s="121"/>
      <c r="F24" s="142">
        <v>12</v>
      </c>
      <c r="G24" s="118">
        <v>1</v>
      </c>
      <c r="H24" s="116">
        <v>1</v>
      </c>
      <c r="I24" s="123">
        <f t="shared" si="2"/>
        <v>18</v>
      </c>
      <c r="J24" s="120">
        <v>18</v>
      </c>
      <c r="K24" s="118">
        <f t="shared" si="3"/>
        <v>0</v>
      </c>
      <c r="L24" s="116">
        <f t="shared" si="3"/>
        <v>0</v>
      </c>
      <c r="M24" s="117">
        <f t="shared" si="4"/>
        <v>6</v>
      </c>
    </row>
    <row r="25" spans="1:13" ht="21.95" customHeight="1" x14ac:dyDescent="0.2">
      <c r="A25" s="140">
        <v>11</v>
      </c>
      <c r="B25" s="141" t="s">
        <v>27</v>
      </c>
      <c r="C25" s="22">
        <v>2</v>
      </c>
      <c r="D25" s="24">
        <v>2</v>
      </c>
      <c r="E25" s="121">
        <v>12</v>
      </c>
      <c r="F25" s="142">
        <v>24</v>
      </c>
      <c r="G25" s="118">
        <v>1</v>
      </c>
      <c r="H25" s="116">
        <v>1</v>
      </c>
      <c r="I25" s="123">
        <f t="shared" si="2"/>
        <v>20.5</v>
      </c>
      <c r="J25" s="120">
        <v>20.5</v>
      </c>
      <c r="K25" s="118">
        <f t="shared" si="3"/>
        <v>-1</v>
      </c>
      <c r="L25" s="116">
        <f t="shared" si="3"/>
        <v>-1</v>
      </c>
      <c r="M25" s="117">
        <f t="shared" si="4"/>
        <v>-3.5</v>
      </c>
    </row>
    <row r="26" spans="1:13" ht="21.95" customHeight="1" x14ac:dyDescent="0.2">
      <c r="A26" s="140">
        <v>12</v>
      </c>
      <c r="B26" s="141" t="s">
        <v>157</v>
      </c>
      <c r="C26" s="22">
        <v>1</v>
      </c>
      <c r="D26" s="24">
        <v>1</v>
      </c>
      <c r="E26" s="121">
        <f>F26/C26</f>
        <v>12</v>
      </c>
      <c r="F26" s="142">
        <v>12</v>
      </c>
      <c r="G26" s="118">
        <v>1</v>
      </c>
      <c r="H26" s="116">
        <v>1</v>
      </c>
      <c r="I26" s="123">
        <f t="shared" si="2"/>
        <v>11.7</v>
      </c>
      <c r="J26" s="120">
        <v>11.7</v>
      </c>
      <c r="K26" s="118">
        <f t="shared" si="3"/>
        <v>0</v>
      </c>
      <c r="L26" s="116">
        <f t="shared" si="3"/>
        <v>0</v>
      </c>
      <c r="M26" s="117">
        <f t="shared" si="4"/>
        <v>-0.30000000000000071</v>
      </c>
    </row>
    <row r="27" spans="1:13" ht="21.95" customHeight="1" x14ac:dyDescent="0.2">
      <c r="A27" s="140">
        <v>13</v>
      </c>
      <c r="B27" s="146" t="s">
        <v>29</v>
      </c>
      <c r="C27" s="22"/>
      <c r="D27" s="24">
        <v>1</v>
      </c>
      <c r="E27" s="121"/>
      <c r="F27" s="142">
        <v>48</v>
      </c>
      <c r="G27" s="118"/>
      <c r="H27" s="116">
        <v>1</v>
      </c>
      <c r="I27" s="123">
        <v>0</v>
      </c>
      <c r="J27" s="120">
        <v>52</v>
      </c>
      <c r="K27" s="118">
        <f t="shared" si="3"/>
        <v>0</v>
      </c>
      <c r="L27" s="116">
        <f t="shared" si="3"/>
        <v>0</v>
      </c>
      <c r="M27" s="117">
        <f t="shared" si="4"/>
        <v>4</v>
      </c>
    </row>
    <row r="28" spans="1:13" ht="21.95" customHeight="1" x14ac:dyDescent="0.2">
      <c r="A28" s="140">
        <v>14</v>
      </c>
      <c r="B28" s="146" t="s">
        <v>30</v>
      </c>
      <c r="C28" s="22"/>
      <c r="D28" s="24">
        <v>1</v>
      </c>
      <c r="E28" s="121"/>
      <c r="F28" s="142">
        <v>18</v>
      </c>
      <c r="G28" s="118"/>
      <c r="H28" s="116">
        <v>1</v>
      </c>
      <c r="I28" s="123"/>
      <c r="J28" s="120">
        <v>17.5</v>
      </c>
      <c r="K28" s="118">
        <f t="shared" si="3"/>
        <v>0</v>
      </c>
      <c r="L28" s="116">
        <f t="shared" si="3"/>
        <v>0</v>
      </c>
      <c r="M28" s="117">
        <f t="shared" si="4"/>
        <v>-0.5</v>
      </c>
    </row>
    <row r="29" spans="1:13" ht="21.95" customHeight="1" x14ac:dyDescent="0.2">
      <c r="A29" s="140">
        <v>15</v>
      </c>
      <c r="B29" s="146" t="s">
        <v>31</v>
      </c>
      <c r="C29" s="22">
        <v>1</v>
      </c>
      <c r="D29" s="24">
        <v>1</v>
      </c>
      <c r="E29" s="121">
        <f>F29/C29</f>
        <v>12</v>
      </c>
      <c r="F29" s="142">
        <v>12</v>
      </c>
      <c r="G29" s="118">
        <v>1</v>
      </c>
      <c r="H29" s="116">
        <v>1</v>
      </c>
      <c r="I29" s="123">
        <f t="shared" si="2"/>
        <v>11.3</v>
      </c>
      <c r="J29" s="120">
        <v>11.3</v>
      </c>
      <c r="K29" s="118">
        <f t="shared" si="3"/>
        <v>0</v>
      </c>
      <c r="L29" s="116">
        <f t="shared" si="3"/>
        <v>0</v>
      </c>
      <c r="M29" s="117">
        <f t="shared" si="4"/>
        <v>-0.69999999999999929</v>
      </c>
    </row>
    <row r="30" spans="1:13" ht="21.95" customHeight="1" x14ac:dyDescent="0.2">
      <c r="A30" s="140">
        <v>16</v>
      </c>
      <c r="B30" s="146" t="s">
        <v>32</v>
      </c>
      <c r="C30" s="22">
        <v>1</v>
      </c>
      <c r="D30" s="24">
        <v>1</v>
      </c>
      <c r="E30" s="121">
        <v>6</v>
      </c>
      <c r="F30" s="142">
        <f>E30*C30+6</f>
        <v>12</v>
      </c>
      <c r="G30" s="118">
        <v>1</v>
      </c>
      <c r="H30" s="122">
        <v>1</v>
      </c>
      <c r="I30" s="123">
        <f t="shared" si="2"/>
        <v>9.1</v>
      </c>
      <c r="J30" s="120">
        <v>9.1</v>
      </c>
      <c r="K30" s="118">
        <f t="shared" si="3"/>
        <v>0</v>
      </c>
      <c r="L30" s="116">
        <f t="shared" si="3"/>
        <v>0</v>
      </c>
      <c r="M30" s="117">
        <f t="shared" si="4"/>
        <v>-2.9000000000000004</v>
      </c>
    </row>
    <row r="31" spans="1:13" ht="21.95" customHeight="1" x14ac:dyDescent="0.2">
      <c r="A31" s="140">
        <v>17</v>
      </c>
      <c r="B31" s="141" t="s">
        <v>33</v>
      </c>
      <c r="C31" s="22"/>
      <c r="D31" s="24">
        <v>1</v>
      </c>
      <c r="E31" s="121"/>
      <c r="F31" s="142">
        <v>12</v>
      </c>
      <c r="G31" s="118"/>
      <c r="H31" s="116">
        <v>1</v>
      </c>
      <c r="I31" s="123"/>
      <c r="J31" s="120">
        <v>14</v>
      </c>
      <c r="K31" s="118">
        <f t="shared" si="3"/>
        <v>0</v>
      </c>
      <c r="L31" s="116">
        <f t="shared" si="3"/>
        <v>0</v>
      </c>
      <c r="M31" s="117">
        <f t="shared" si="4"/>
        <v>2</v>
      </c>
    </row>
    <row r="32" spans="1:13" ht="24.95" customHeight="1" x14ac:dyDescent="0.2">
      <c r="A32" s="147">
        <v>18</v>
      </c>
      <c r="B32" s="146" t="s">
        <v>36</v>
      </c>
      <c r="C32" s="22">
        <v>1</v>
      </c>
      <c r="D32" s="24">
        <v>1</v>
      </c>
      <c r="E32" s="121">
        <v>6</v>
      </c>
      <c r="F32" s="142">
        <v>12</v>
      </c>
      <c r="G32" s="118">
        <v>1</v>
      </c>
      <c r="H32" s="122">
        <v>0</v>
      </c>
      <c r="I32" s="123">
        <f t="shared" si="2"/>
        <v>0</v>
      </c>
      <c r="J32" s="120">
        <v>0</v>
      </c>
      <c r="K32" s="118">
        <f t="shared" si="3"/>
        <v>0</v>
      </c>
      <c r="L32" s="116">
        <f t="shared" si="3"/>
        <v>-1</v>
      </c>
      <c r="M32" s="117">
        <f t="shared" si="4"/>
        <v>-12</v>
      </c>
    </row>
    <row r="33" spans="1:14" ht="24.95" customHeight="1" x14ac:dyDescent="0.2">
      <c r="A33" s="147">
        <v>19</v>
      </c>
      <c r="B33" s="146" t="s">
        <v>37</v>
      </c>
      <c r="C33" s="22"/>
      <c r="D33" s="24">
        <v>1</v>
      </c>
      <c r="E33" s="121"/>
      <c r="F33" s="142">
        <v>12</v>
      </c>
      <c r="G33" s="118"/>
      <c r="H33" s="116">
        <v>1</v>
      </c>
      <c r="I33" s="123"/>
      <c r="J33" s="120">
        <v>7.4</v>
      </c>
      <c r="K33" s="148">
        <f t="shared" si="3"/>
        <v>0</v>
      </c>
      <c r="L33" s="121">
        <f t="shared" si="3"/>
        <v>0</v>
      </c>
      <c r="M33" s="149">
        <f t="shared" si="4"/>
        <v>-4.5999999999999996</v>
      </c>
    </row>
    <row r="34" spans="1:14" ht="24.75" customHeight="1" thickBot="1" x14ac:dyDescent="0.3">
      <c r="A34" s="150"/>
      <c r="B34" s="125" t="s">
        <v>19</v>
      </c>
      <c r="C34" s="126">
        <f t="shared" ref="C34:M34" si="5">SUM(C15:C33)</f>
        <v>15</v>
      </c>
      <c r="D34" s="127">
        <f t="shared" si="5"/>
        <v>21</v>
      </c>
      <c r="E34" s="127">
        <f t="shared" si="5"/>
        <v>99</v>
      </c>
      <c r="F34" s="151">
        <f t="shared" si="5"/>
        <v>309</v>
      </c>
      <c r="G34" s="126">
        <f t="shared" si="5"/>
        <v>15</v>
      </c>
      <c r="H34" s="127">
        <f t="shared" si="5"/>
        <v>15</v>
      </c>
      <c r="I34" s="129">
        <f t="shared" si="5"/>
        <v>119.175</v>
      </c>
      <c r="J34" s="152">
        <f t="shared" si="5"/>
        <v>254.6</v>
      </c>
      <c r="K34" s="127">
        <f t="shared" si="5"/>
        <v>0</v>
      </c>
      <c r="L34" s="127">
        <f t="shared" si="5"/>
        <v>-6</v>
      </c>
      <c r="M34" s="151">
        <f t="shared" si="5"/>
        <v>-54.400000000000006</v>
      </c>
    </row>
    <row r="35" spans="1:14" ht="24" customHeight="1" thickBot="1" x14ac:dyDescent="0.3">
      <c r="A35" s="309" t="s">
        <v>158</v>
      </c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1"/>
    </row>
    <row r="36" spans="1:14" ht="24.95" customHeight="1" x14ac:dyDescent="0.2">
      <c r="A36" s="132">
        <v>1</v>
      </c>
      <c r="B36" s="153" t="s">
        <v>40</v>
      </c>
      <c r="C36" s="154">
        <v>1</v>
      </c>
      <c r="D36" s="135">
        <v>1</v>
      </c>
      <c r="E36" s="108">
        <f>F36/C36</f>
        <v>18</v>
      </c>
      <c r="F36" s="155">
        <v>18</v>
      </c>
      <c r="G36" s="111">
        <v>1</v>
      </c>
      <c r="H36" s="108">
        <v>1</v>
      </c>
      <c r="I36" s="137">
        <f>J36/G36</f>
        <v>22</v>
      </c>
      <c r="J36" s="113">
        <v>22</v>
      </c>
      <c r="K36" s="138">
        <f>G36-C36</f>
        <v>0</v>
      </c>
      <c r="L36" s="109">
        <f>H36-D36</f>
        <v>0</v>
      </c>
      <c r="M36" s="139">
        <f>J36-F36</f>
        <v>4</v>
      </c>
    </row>
    <row r="37" spans="1:14" ht="24.95" customHeight="1" x14ac:dyDescent="0.2">
      <c r="A37" s="140">
        <v>2</v>
      </c>
      <c r="B37" s="156" t="s">
        <v>41</v>
      </c>
      <c r="C37" s="157">
        <v>5</v>
      </c>
      <c r="D37" s="24">
        <v>3</v>
      </c>
      <c r="E37" s="121">
        <v>9</v>
      </c>
      <c r="F37" s="144">
        <v>54</v>
      </c>
      <c r="G37" s="118">
        <v>5</v>
      </c>
      <c r="H37" s="116">
        <v>5</v>
      </c>
      <c r="I37" s="123">
        <f>J37/G37</f>
        <v>18.54</v>
      </c>
      <c r="J37" s="158">
        <f>SUM(21.9+16.1+16.3+16.8+21.6)</f>
        <v>92.699999999999989</v>
      </c>
      <c r="K37" s="118">
        <f t="shared" ref="K37:L48" si="6">G37-C37</f>
        <v>0</v>
      </c>
      <c r="L37" s="116">
        <f t="shared" si="6"/>
        <v>2</v>
      </c>
      <c r="M37" s="117">
        <f t="shared" ref="M37:M48" si="7">J37-F37</f>
        <v>38.699999999999989</v>
      </c>
    </row>
    <row r="38" spans="1:14" ht="24.95" customHeight="1" x14ac:dyDescent="0.2">
      <c r="A38" s="140">
        <v>3</v>
      </c>
      <c r="B38" s="156" t="s">
        <v>42</v>
      </c>
      <c r="C38" s="22">
        <v>4</v>
      </c>
      <c r="D38" s="24">
        <v>2</v>
      </c>
      <c r="E38" s="121">
        <v>7.5</v>
      </c>
      <c r="F38" s="144">
        <f>E38*C38</f>
        <v>30</v>
      </c>
      <c r="G38" s="118">
        <v>1</v>
      </c>
      <c r="H38" s="116">
        <v>1</v>
      </c>
      <c r="I38" s="123">
        <f>J38/G38</f>
        <v>12.7</v>
      </c>
      <c r="J38" s="120">
        <v>12.7</v>
      </c>
      <c r="K38" s="118">
        <f t="shared" si="6"/>
        <v>-3</v>
      </c>
      <c r="L38" s="116">
        <f t="shared" si="6"/>
        <v>-1</v>
      </c>
      <c r="M38" s="117">
        <f t="shared" si="7"/>
        <v>-17.3</v>
      </c>
    </row>
    <row r="39" spans="1:14" ht="24.95" customHeight="1" x14ac:dyDescent="0.2">
      <c r="A39" s="140">
        <v>4</v>
      </c>
      <c r="B39" s="156" t="s">
        <v>43</v>
      </c>
      <c r="C39" s="22">
        <v>1</v>
      </c>
      <c r="D39" s="24">
        <v>1</v>
      </c>
      <c r="E39" s="121">
        <f>F39/C39</f>
        <v>15</v>
      </c>
      <c r="F39" s="144">
        <v>15</v>
      </c>
      <c r="G39" s="118">
        <v>1</v>
      </c>
      <c r="H39" s="116">
        <v>1</v>
      </c>
      <c r="I39" s="123">
        <f>J39/G39</f>
        <v>17.3</v>
      </c>
      <c r="J39" s="120">
        <v>17.3</v>
      </c>
      <c r="K39" s="118">
        <f t="shared" si="6"/>
        <v>0</v>
      </c>
      <c r="L39" s="116">
        <f t="shared" si="6"/>
        <v>0</v>
      </c>
      <c r="M39" s="117">
        <f t="shared" si="7"/>
        <v>2.3000000000000007</v>
      </c>
    </row>
    <row r="40" spans="1:14" ht="24.95" customHeight="1" x14ac:dyDescent="0.2">
      <c r="A40" s="140">
        <v>5</v>
      </c>
      <c r="B40" s="156" t="s">
        <v>44</v>
      </c>
      <c r="C40" s="22">
        <v>9</v>
      </c>
      <c r="D40" s="24">
        <v>4</v>
      </c>
      <c r="E40" s="121">
        <v>6</v>
      </c>
      <c r="F40" s="144">
        <v>54</v>
      </c>
      <c r="G40" s="118">
        <v>6</v>
      </c>
      <c r="H40" s="116">
        <v>3</v>
      </c>
      <c r="I40" s="123">
        <f>J40/G40</f>
        <v>8.1</v>
      </c>
      <c r="J40" s="159">
        <f>SUM(17+17.8+13.8)</f>
        <v>48.599999999999994</v>
      </c>
      <c r="K40" s="118">
        <f t="shared" si="6"/>
        <v>-3</v>
      </c>
      <c r="L40" s="116">
        <f t="shared" si="6"/>
        <v>-1</v>
      </c>
      <c r="M40" s="117">
        <f t="shared" si="7"/>
        <v>-5.4000000000000057</v>
      </c>
    </row>
    <row r="41" spans="1:14" ht="24.95" customHeight="1" x14ac:dyDescent="0.2">
      <c r="A41" s="140">
        <v>6</v>
      </c>
      <c r="B41" s="156" t="s">
        <v>159</v>
      </c>
      <c r="C41" s="22"/>
      <c r="D41" s="142">
        <v>1</v>
      </c>
      <c r="E41" s="24"/>
      <c r="F41" s="160">
        <v>24</v>
      </c>
      <c r="G41" s="118"/>
      <c r="H41" s="116">
        <v>0</v>
      </c>
      <c r="I41" s="123"/>
      <c r="J41" s="120">
        <v>0</v>
      </c>
      <c r="K41" s="118">
        <f t="shared" si="6"/>
        <v>0</v>
      </c>
      <c r="L41" s="116">
        <f t="shared" si="6"/>
        <v>-1</v>
      </c>
      <c r="M41" s="117">
        <f t="shared" si="7"/>
        <v>-24</v>
      </c>
    </row>
    <row r="42" spans="1:14" ht="24.95" customHeight="1" x14ac:dyDescent="0.2">
      <c r="A42" s="140">
        <v>7</v>
      </c>
      <c r="B42" s="156" t="s">
        <v>46</v>
      </c>
      <c r="C42" s="22"/>
      <c r="D42" s="142">
        <v>1</v>
      </c>
      <c r="E42" s="24"/>
      <c r="F42" s="160">
        <v>60</v>
      </c>
      <c r="G42" s="118"/>
      <c r="H42" s="116">
        <v>1</v>
      </c>
      <c r="I42" s="123"/>
      <c r="J42" s="120">
        <v>26.5</v>
      </c>
      <c r="K42" s="118">
        <f t="shared" si="6"/>
        <v>0</v>
      </c>
      <c r="L42" s="116">
        <f t="shared" si="6"/>
        <v>0</v>
      </c>
      <c r="M42" s="117">
        <f t="shared" si="7"/>
        <v>-33.5</v>
      </c>
    </row>
    <row r="43" spans="1:14" ht="24.95" customHeight="1" x14ac:dyDescent="0.2">
      <c r="A43" s="140">
        <v>8</v>
      </c>
      <c r="B43" s="156" t="s">
        <v>47</v>
      </c>
      <c r="C43" s="22"/>
      <c r="D43" s="142">
        <v>1</v>
      </c>
      <c r="E43" s="24"/>
      <c r="F43" s="160">
        <v>18</v>
      </c>
      <c r="G43" s="118"/>
      <c r="H43" s="116">
        <v>0</v>
      </c>
      <c r="I43" s="123"/>
      <c r="J43" s="120">
        <v>0</v>
      </c>
      <c r="K43" s="118">
        <f t="shared" si="6"/>
        <v>0</v>
      </c>
      <c r="L43" s="116">
        <f t="shared" si="6"/>
        <v>-1</v>
      </c>
      <c r="M43" s="117">
        <f t="shared" si="7"/>
        <v>-18</v>
      </c>
    </row>
    <row r="44" spans="1:14" ht="24.95" customHeight="1" x14ac:dyDescent="0.2">
      <c r="A44" s="140">
        <v>9</v>
      </c>
      <c r="B44" s="156" t="s">
        <v>160</v>
      </c>
      <c r="C44" s="22"/>
      <c r="D44" s="142">
        <v>3</v>
      </c>
      <c r="E44" s="24"/>
      <c r="F44" s="160">
        <v>36</v>
      </c>
      <c r="G44" s="118"/>
      <c r="H44" s="116"/>
      <c r="I44" s="123"/>
      <c r="J44" s="120"/>
      <c r="K44" s="118">
        <v>0</v>
      </c>
      <c r="L44" s="116">
        <v>-2</v>
      </c>
      <c r="M44" s="117">
        <v>-24</v>
      </c>
    </row>
    <row r="45" spans="1:14" ht="24.95" customHeight="1" x14ac:dyDescent="0.2">
      <c r="A45" s="140">
        <v>10</v>
      </c>
      <c r="B45" s="156" t="s">
        <v>49</v>
      </c>
      <c r="C45" s="22"/>
      <c r="D45" s="142">
        <v>2</v>
      </c>
      <c r="E45" s="24"/>
      <c r="F45" s="160">
        <f>D45*48</f>
        <v>96</v>
      </c>
      <c r="G45" s="118"/>
      <c r="H45" s="116">
        <v>2</v>
      </c>
      <c r="I45" s="123"/>
      <c r="J45" s="120">
        <f>SUM(18+12.8)</f>
        <v>30.8</v>
      </c>
      <c r="K45" s="118">
        <f t="shared" si="6"/>
        <v>0</v>
      </c>
      <c r="L45" s="116">
        <f t="shared" si="6"/>
        <v>0</v>
      </c>
      <c r="M45" s="117">
        <f t="shared" si="7"/>
        <v>-65.2</v>
      </c>
      <c r="N45" s="161"/>
    </row>
    <row r="46" spans="1:14" ht="24.95" customHeight="1" x14ac:dyDescent="0.2">
      <c r="A46" s="140">
        <v>11</v>
      </c>
      <c r="B46" s="156" t="s">
        <v>161</v>
      </c>
      <c r="C46" s="22"/>
      <c r="D46" s="142">
        <v>2</v>
      </c>
      <c r="E46" s="24"/>
      <c r="F46" s="160">
        <f>D46*12</f>
        <v>24</v>
      </c>
      <c r="G46" s="118"/>
      <c r="H46" s="116">
        <v>0</v>
      </c>
      <c r="I46" s="123"/>
      <c r="J46" s="120">
        <v>0</v>
      </c>
      <c r="K46" s="118">
        <f t="shared" si="6"/>
        <v>0</v>
      </c>
      <c r="L46" s="116">
        <f t="shared" si="6"/>
        <v>-2</v>
      </c>
      <c r="M46" s="117">
        <f t="shared" si="7"/>
        <v>-24</v>
      </c>
    </row>
    <row r="47" spans="1:14" ht="24.95" customHeight="1" x14ac:dyDescent="0.2">
      <c r="A47" s="140">
        <v>12</v>
      </c>
      <c r="B47" s="156" t="s">
        <v>162</v>
      </c>
      <c r="C47" s="22"/>
      <c r="D47" s="142">
        <v>1</v>
      </c>
      <c r="E47" s="24"/>
      <c r="F47" s="160">
        <v>12</v>
      </c>
      <c r="G47" s="118"/>
      <c r="H47" s="116">
        <v>0</v>
      </c>
      <c r="I47" s="123"/>
      <c r="J47" s="120">
        <v>0</v>
      </c>
      <c r="K47" s="118">
        <f t="shared" si="6"/>
        <v>0</v>
      </c>
      <c r="L47" s="116">
        <f t="shared" si="6"/>
        <v>-1</v>
      </c>
      <c r="M47" s="117">
        <f t="shared" si="7"/>
        <v>-12</v>
      </c>
    </row>
    <row r="48" spans="1:14" ht="24.95" customHeight="1" x14ac:dyDescent="0.2">
      <c r="A48" s="140">
        <v>13</v>
      </c>
      <c r="B48" s="156" t="s">
        <v>99</v>
      </c>
      <c r="C48" s="162"/>
      <c r="D48" s="163">
        <v>1</v>
      </c>
      <c r="E48" s="164"/>
      <c r="F48" s="165">
        <f>SUM(F45+F42)*40%</f>
        <v>62.400000000000006</v>
      </c>
      <c r="G48" s="118"/>
      <c r="H48" s="116">
        <v>0</v>
      </c>
      <c r="I48" s="123"/>
      <c r="J48" s="120">
        <v>0</v>
      </c>
      <c r="K48" s="118">
        <f t="shared" si="6"/>
        <v>0</v>
      </c>
      <c r="L48" s="116">
        <f t="shared" si="6"/>
        <v>-1</v>
      </c>
      <c r="M48" s="117">
        <f t="shared" si="7"/>
        <v>-62.400000000000006</v>
      </c>
    </row>
    <row r="49" spans="1:13" ht="26.25" customHeight="1" thickBot="1" x14ac:dyDescent="0.3">
      <c r="A49" s="166"/>
      <c r="B49" s="167" t="s">
        <v>19</v>
      </c>
      <c r="C49" s="168">
        <f>SUM(C36:C48)</f>
        <v>20</v>
      </c>
      <c r="D49" s="169">
        <f t="shared" ref="D49:M49" si="8">SUM(D36:D48)</f>
        <v>23</v>
      </c>
      <c r="E49" s="169">
        <f t="shared" si="8"/>
        <v>55.5</v>
      </c>
      <c r="F49" s="170">
        <f t="shared" si="8"/>
        <v>503.4</v>
      </c>
      <c r="G49" s="168">
        <f t="shared" si="8"/>
        <v>14</v>
      </c>
      <c r="H49" s="168">
        <f t="shared" si="8"/>
        <v>14</v>
      </c>
      <c r="I49" s="171">
        <f t="shared" si="8"/>
        <v>78.639999999999986</v>
      </c>
      <c r="J49" s="171">
        <f t="shared" si="8"/>
        <v>250.6</v>
      </c>
      <c r="K49" s="168">
        <f t="shared" si="8"/>
        <v>-6</v>
      </c>
      <c r="L49" s="168">
        <f t="shared" si="8"/>
        <v>-8</v>
      </c>
      <c r="M49" s="168">
        <f t="shared" si="8"/>
        <v>-240.80000000000004</v>
      </c>
    </row>
    <row r="50" spans="1:13" ht="23.25" customHeight="1" thickBot="1" x14ac:dyDescent="0.3">
      <c r="A50" s="309" t="s">
        <v>163</v>
      </c>
      <c r="B50" s="310"/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1"/>
    </row>
    <row r="51" spans="1:13" ht="24.95" customHeight="1" x14ac:dyDescent="0.2">
      <c r="A51" s="132">
        <v>1</v>
      </c>
      <c r="B51" s="153" t="s">
        <v>40</v>
      </c>
      <c r="C51" s="154"/>
      <c r="D51" s="135">
        <v>1</v>
      </c>
      <c r="E51" s="135">
        <v>18</v>
      </c>
      <c r="F51" s="155">
        <v>18</v>
      </c>
      <c r="G51" s="111"/>
      <c r="H51" s="108"/>
      <c r="I51" s="137"/>
      <c r="J51" s="113"/>
      <c r="K51" s="138"/>
      <c r="L51" s="109"/>
      <c r="M51" s="117">
        <f t="shared" ref="M51:M73" si="9">J51-F51</f>
        <v>-18</v>
      </c>
    </row>
    <row r="52" spans="1:13" ht="24.95" customHeight="1" x14ac:dyDescent="0.2">
      <c r="A52" s="140">
        <v>2</v>
      </c>
      <c r="B52" s="156" t="s">
        <v>57</v>
      </c>
      <c r="C52" s="157">
        <v>4</v>
      </c>
      <c r="D52" s="24">
        <v>2</v>
      </c>
      <c r="E52" s="116">
        <f>F52/C52</f>
        <v>9</v>
      </c>
      <c r="F52" s="144">
        <f>2*18</f>
        <v>36</v>
      </c>
      <c r="G52" s="118">
        <v>4</v>
      </c>
      <c r="H52" s="116">
        <v>4</v>
      </c>
      <c r="I52" s="119">
        <f>J52/G52</f>
        <v>19.574999999999999</v>
      </c>
      <c r="J52" s="120">
        <f>21.5+19.1+21.5+16.2</f>
        <v>78.3</v>
      </c>
      <c r="K52" s="118">
        <f t="shared" ref="K52:L73" si="10">G52-C52</f>
        <v>0</v>
      </c>
      <c r="L52" s="116">
        <f t="shared" si="10"/>
        <v>2</v>
      </c>
      <c r="M52" s="117">
        <f t="shared" si="9"/>
        <v>42.3</v>
      </c>
    </row>
    <row r="53" spans="1:13" ht="24.95" customHeight="1" x14ac:dyDescent="0.2">
      <c r="A53" s="140">
        <v>3</v>
      </c>
      <c r="B53" s="156" t="s">
        <v>58</v>
      </c>
      <c r="C53" s="22">
        <v>3</v>
      </c>
      <c r="D53" s="24">
        <v>2</v>
      </c>
      <c r="E53" s="116">
        <v>7.5</v>
      </c>
      <c r="F53" s="144">
        <f>E53*C53+7.5</f>
        <v>30</v>
      </c>
      <c r="G53" s="118">
        <v>1</v>
      </c>
      <c r="H53" s="116">
        <v>0</v>
      </c>
      <c r="I53" s="119">
        <v>0</v>
      </c>
      <c r="J53" s="120">
        <v>0</v>
      </c>
      <c r="K53" s="118">
        <f t="shared" si="10"/>
        <v>-2</v>
      </c>
      <c r="L53" s="116">
        <f t="shared" si="10"/>
        <v>-2</v>
      </c>
      <c r="M53" s="117">
        <f t="shared" si="9"/>
        <v>-30</v>
      </c>
    </row>
    <row r="54" spans="1:13" ht="24.95" customHeight="1" x14ac:dyDescent="0.2">
      <c r="A54" s="140">
        <v>4</v>
      </c>
      <c r="B54" s="156" t="s">
        <v>59</v>
      </c>
      <c r="C54" s="22">
        <v>1</v>
      </c>
      <c r="D54" s="24">
        <v>1</v>
      </c>
      <c r="E54" s="116">
        <f>F54/C54</f>
        <v>15</v>
      </c>
      <c r="F54" s="144">
        <v>15</v>
      </c>
      <c r="G54" s="118">
        <v>1</v>
      </c>
      <c r="H54" s="116">
        <v>1</v>
      </c>
      <c r="I54" s="119">
        <f>J54/G54</f>
        <v>17.5</v>
      </c>
      <c r="J54" s="120">
        <v>17.5</v>
      </c>
      <c r="K54" s="118">
        <f t="shared" si="10"/>
        <v>0</v>
      </c>
      <c r="L54" s="116">
        <f t="shared" si="10"/>
        <v>0</v>
      </c>
      <c r="M54" s="117">
        <f t="shared" si="9"/>
        <v>2.5</v>
      </c>
    </row>
    <row r="55" spans="1:13" ht="33.75" customHeight="1" x14ac:dyDescent="0.2">
      <c r="A55" s="140">
        <v>5</v>
      </c>
      <c r="B55" s="156" t="s">
        <v>164</v>
      </c>
      <c r="C55" s="22">
        <v>7</v>
      </c>
      <c r="D55" s="24">
        <v>4</v>
      </c>
      <c r="E55" s="116">
        <v>6</v>
      </c>
      <c r="F55" s="144">
        <f>SUM(C55*E55)+6</f>
        <v>48</v>
      </c>
      <c r="G55" s="118">
        <v>7</v>
      </c>
      <c r="H55" s="116">
        <v>4</v>
      </c>
      <c r="I55" s="119">
        <f>J55/G55</f>
        <v>8.5</v>
      </c>
      <c r="J55" s="120">
        <f>16.1+14+17.5+11.9</f>
        <v>59.5</v>
      </c>
      <c r="K55" s="118">
        <f t="shared" si="10"/>
        <v>0</v>
      </c>
      <c r="L55" s="116">
        <f t="shared" si="10"/>
        <v>0</v>
      </c>
      <c r="M55" s="117">
        <f t="shared" si="9"/>
        <v>11.5</v>
      </c>
    </row>
    <row r="56" spans="1:13" ht="24.95" customHeight="1" x14ac:dyDescent="0.2">
      <c r="A56" s="140">
        <v>6</v>
      </c>
      <c r="B56" s="156" t="s">
        <v>60</v>
      </c>
      <c r="C56" s="22"/>
      <c r="D56" s="24">
        <v>1</v>
      </c>
      <c r="E56" s="24"/>
      <c r="F56" s="144">
        <v>12</v>
      </c>
      <c r="G56" s="118"/>
      <c r="H56" s="116">
        <v>0</v>
      </c>
      <c r="I56" s="119"/>
      <c r="J56" s="120">
        <v>0</v>
      </c>
      <c r="K56" s="118">
        <f t="shared" si="10"/>
        <v>0</v>
      </c>
      <c r="L56" s="116">
        <f t="shared" si="10"/>
        <v>-1</v>
      </c>
      <c r="M56" s="117">
        <f t="shared" si="9"/>
        <v>-12</v>
      </c>
    </row>
    <row r="57" spans="1:13" ht="24.95" customHeight="1" x14ac:dyDescent="0.2">
      <c r="A57" s="140">
        <v>7</v>
      </c>
      <c r="B57" s="156" t="s">
        <v>61</v>
      </c>
      <c r="C57" s="22"/>
      <c r="D57" s="24">
        <v>1</v>
      </c>
      <c r="E57" s="24"/>
      <c r="F57" s="144">
        <v>90</v>
      </c>
      <c r="G57" s="118"/>
      <c r="H57" s="116">
        <v>1</v>
      </c>
      <c r="I57" s="119"/>
      <c r="J57" s="120">
        <v>71.400000000000006</v>
      </c>
      <c r="K57" s="118">
        <f t="shared" si="10"/>
        <v>0</v>
      </c>
      <c r="L57" s="116">
        <f t="shared" si="10"/>
        <v>0</v>
      </c>
      <c r="M57" s="117">
        <f t="shared" si="9"/>
        <v>-18.599999999999994</v>
      </c>
    </row>
    <row r="58" spans="1:13" ht="24.95" customHeight="1" x14ac:dyDescent="0.2">
      <c r="A58" s="140">
        <v>8</v>
      </c>
      <c r="B58" s="156" t="s">
        <v>160</v>
      </c>
      <c r="C58" s="22"/>
      <c r="D58" s="24">
        <v>2</v>
      </c>
      <c r="E58" s="24"/>
      <c r="F58" s="144">
        <v>24</v>
      </c>
      <c r="G58" s="118"/>
      <c r="H58" s="116"/>
      <c r="I58" s="119"/>
      <c r="J58" s="120"/>
      <c r="K58" s="118"/>
      <c r="L58" s="116">
        <v>-2</v>
      </c>
      <c r="M58" s="117">
        <v>-24</v>
      </c>
    </row>
    <row r="59" spans="1:13" ht="24.95" customHeight="1" x14ac:dyDescent="0.2">
      <c r="A59" s="140">
        <v>8</v>
      </c>
      <c r="B59" s="156" t="s">
        <v>165</v>
      </c>
      <c r="C59" s="22"/>
      <c r="D59" s="24">
        <v>1</v>
      </c>
      <c r="E59" s="24"/>
      <c r="F59" s="144">
        <v>18</v>
      </c>
      <c r="G59" s="118"/>
      <c r="H59" s="116"/>
      <c r="I59" s="119"/>
      <c r="J59" s="120">
        <v>0</v>
      </c>
      <c r="K59" s="118">
        <f t="shared" si="10"/>
        <v>0</v>
      </c>
      <c r="L59" s="116">
        <f t="shared" si="10"/>
        <v>-1</v>
      </c>
      <c r="M59" s="117">
        <f t="shared" si="9"/>
        <v>-18</v>
      </c>
    </row>
    <row r="60" spans="1:13" ht="24.95" customHeight="1" x14ac:dyDescent="0.2">
      <c r="A60" s="140">
        <v>9</v>
      </c>
      <c r="B60" s="156" t="s">
        <v>166</v>
      </c>
      <c r="C60" s="22"/>
      <c r="D60" s="24">
        <v>1</v>
      </c>
      <c r="E60" s="24"/>
      <c r="F60" s="144">
        <v>60</v>
      </c>
      <c r="G60" s="118"/>
      <c r="H60" s="116">
        <v>1</v>
      </c>
      <c r="I60" s="119"/>
      <c r="J60" s="120">
        <v>52.9</v>
      </c>
      <c r="K60" s="118">
        <f t="shared" si="10"/>
        <v>0</v>
      </c>
      <c r="L60" s="116">
        <f t="shared" si="10"/>
        <v>0</v>
      </c>
      <c r="M60" s="117">
        <f t="shared" si="9"/>
        <v>-7.1000000000000014</v>
      </c>
    </row>
    <row r="61" spans="1:13" ht="24.95" customHeight="1" x14ac:dyDescent="0.2">
      <c r="A61" s="140">
        <v>10</v>
      </c>
      <c r="B61" s="156" t="s">
        <v>167</v>
      </c>
      <c r="C61" s="22"/>
      <c r="D61" s="24">
        <v>1</v>
      </c>
      <c r="E61" s="24"/>
      <c r="F61" s="144">
        <v>12</v>
      </c>
      <c r="G61" s="118"/>
      <c r="H61" s="116"/>
      <c r="I61" s="119"/>
      <c r="J61" s="120">
        <v>0</v>
      </c>
      <c r="K61" s="118">
        <f t="shared" si="10"/>
        <v>0</v>
      </c>
      <c r="L61" s="116">
        <f t="shared" si="10"/>
        <v>-1</v>
      </c>
      <c r="M61" s="117">
        <f t="shared" si="9"/>
        <v>-12</v>
      </c>
    </row>
    <row r="62" spans="1:13" ht="24.95" customHeight="1" x14ac:dyDescent="0.2">
      <c r="A62" s="140">
        <v>11</v>
      </c>
      <c r="B62" s="156" t="s">
        <v>65</v>
      </c>
      <c r="C62" s="22"/>
      <c r="D62" s="24">
        <v>1</v>
      </c>
      <c r="E62" s="24"/>
      <c r="F62" s="144">
        <v>60</v>
      </c>
      <c r="G62" s="118"/>
      <c r="H62" s="116">
        <v>1</v>
      </c>
      <c r="I62" s="119"/>
      <c r="J62" s="120">
        <v>34.4</v>
      </c>
      <c r="K62" s="118">
        <f t="shared" si="10"/>
        <v>0</v>
      </c>
      <c r="L62" s="116">
        <f t="shared" si="10"/>
        <v>0</v>
      </c>
      <c r="M62" s="117">
        <f t="shared" si="9"/>
        <v>-25.6</v>
      </c>
    </row>
    <row r="63" spans="1:13" ht="24.95" customHeight="1" x14ac:dyDescent="0.2">
      <c r="A63" s="140">
        <v>12</v>
      </c>
      <c r="B63" s="156" t="s">
        <v>168</v>
      </c>
      <c r="C63" s="22"/>
      <c r="D63" s="24">
        <v>1</v>
      </c>
      <c r="E63" s="24"/>
      <c r="F63" s="144">
        <v>12</v>
      </c>
      <c r="G63" s="118"/>
      <c r="H63" s="116"/>
      <c r="I63" s="119"/>
      <c r="J63" s="120">
        <v>0</v>
      </c>
      <c r="K63" s="118">
        <f t="shared" si="10"/>
        <v>0</v>
      </c>
      <c r="L63" s="116">
        <f t="shared" si="10"/>
        <v>-1</v>
      </c>
      <c r="M63" s="117">
        <f t="shared" si="9"/>
        <v>-12</v>
      </c>
    </row>
    <row r="64" spans="1:13" ht="24.95" customHeight="1" x14ac:dyDescent="0.2">
      <c r="A64" s="140">
        <v>13</v>
      </c>
      <c r="B64" s="156" t="s">
        <v>97</v>
      </c>
      <c r="C64" s="22"/>
      <c r="D64" s="24">
        <v>1</v>
      </c>
      <c r="E64" s="24"/>
      <c r="F64" s="144">
        <v>12</v>
      </c>
      <c r="G64" s="118"/>
      <c r="H64" s="116"/>
      <c r="I64" s="119"/>
      <c r="J64" s="120"/>
      <c r="K64" s="118">
        <v>0</v>
      </c>
      <c r="L64" s="116">
        <f t="shared" si="10"/>
        <v>-1</v>
      </c>
      <c r="M64" s="117">
        <v>-12</v>
      </c>
    </row>
    <row r="65" spans="1:14" ht="24.95" customHeight="1" x14ac:dyDescent="0.2">
      <c r="A65" s="140">
        <v>13</v>
      </c>
      <c r="B65" s="156" t="s">
        <v>68</v>
      </c>
      <c r="C65" s="22"/>
      <c r="D65" s="24">
        <v>1</v>
      </c>
      <c r="E65" s="24"/>
      <c r="F65" s="144">
        <v>12</v>
      </c>
      <c r="G65" s="118"/>
      <c r="H65" s="116"/>
      <c r="I65" s="119"/>
      <c r="J65" s="120">
        <v>0</v>
      </c>
      <c r="K65" s="118">
        <f t="shared" si="10"/>
        <v>0</v>
      </c>
      <c r="L65" s="116">
        <f t="shared" si="10"/>
        <v>-1</v>
      </c>
      <c r="M65" s="117">
        <f t="shared" si="9"/>
        <v>-12</v>
      </c>
    </row>
    <row r="66" spans="1:14" ht="34.5" customHeight="1" x14ac:dyDescent="0.2">
      <c r="A66" s="140">
        <v>14</v>
      </c>
      <c r="B66" s="156" t="s">
        <v>169</v>
      </c>
      <c r="C66" s="22"/>
      <c r="D66" s="24">
        <v>1</v>
      </c>
      <c r="E66" s="24"/>
      <c r="F66" s="144">
        <v>12</v>
      </c>
      <c r="G66" s="118"/>
      <c r="H66" s="116">
        <v>1</v>
      </c>
      <c r="I66" s="119"/>
      <c r="J66" s="120">
        <v>15.4</v>
      </c>
      <c r="K66" s="118">
        <f t="shared" si="10"/>
        <v>0</v>
      </c>
      <c r="L66" s="116">
        <f t="shared" si="10"/>
        <v>0</v>
      </c>
      <c r="M66" s="117">
        <f t="shared" si="9"/>
        <v>3.4000000000000004</v>
      </c>
    </row>
    <row r="67" spans="1:14" ht="30.75" customHeight="1" x14ac:dyDescent="0.2">
      <c r="A67" s="140">
        <v>15</v>
      </c>
      <c r="B67" s="156" t="s">
        <v>170</v>
      </c>
      <c r="C67" s="22"/>
      <c r="D67" s="24">
        <v>1</v>
      </c>
      <c r="E67" s="24"/>
      <c r="F67" s="144">
        <v>12</v>
      </c>
      <c r="G67" s="118"/>
      <c r="H67" s="116"/>
      <c r="I67" s="119"/>
      <c r="J67" s="120">
        <v>0</v>
      </c>
      <c r="K67" s="118">
        <f t="shared" si="10"/>
        <v>0</v>
      </c>
      <c r="L67" s="116">
        <f t="shared" si="10"/>
        <v>-1</v>
      </c>
      <c r="M67" s="117">
        <f t="shared" si="9"/>
        <v>-12</v>
      </c>
    </row>
    <row r="68" spans="1:14" ht="35.25" customHeight="1" x14ac:dyDescent="0.2">
      <c r="A68" s="140">
        <v>16</v>
      </c>
      <c r="B68" s="156" t="s">
        <v>71</v>
      </c>
      <c r="C68" s="22"/>
      <c r="D68" s="24">
        <v>1</v>
      </c>
      <c r="E68" s="24"/>
      <c r="F68" s="144">
        <v>18</v>
      </c>
      <c r="G68" s="118"/>
      <c r="H68" s="116"/>
      <c r="I68" s="119"/>
      <c r="J68" s="120">
        <v>0</v>
      </c>
      <c r="K68" s="118">
        <f t="shared" si="10"/>
        <v>0</v>
      </c>
      <c r="L68" s="116">
        <f t="shared" si="10"/>
        <v>-1</v>
      </c>
      <c r="M68" s="117">
        <f t="shared" si="9"/>
        <v>-18</v>
      </c>
    </row>
    <row r="69" spans="1:14" ht="35.25" customHeight="1" x14ac:dyDescent="0.2">
      <c r="A69" s="140">
        <v>17</v>
      </c>
      <c r="B69" s="156" t="s">
        <v>171</v>
      </c>
      <c r="C69" s="22">
        <v>4</v>
      </c>
      <c r="D69" s="24">
        <v>2</v>
      </c>
      <c r="E69" s="116">
        <f>F69/C69</f>
        <v>6</v>
      </c>
      <c r="F69" s="144">
        <v>24</v>
      </c>
      <c r="G69" s="118">
        <v>4</v>
      </c>
      <c r="H69" s="116">
        <v>2</v>
      </c>
      <c r="I69" s="119">
        <f>J69/G69</f>
        <v>7.0250000000000004</v>
      </c>
      <c r="J69" s="120">
        <f>13.6+14.5</f>
        <v>28.1</v>
      </c>
      <c r="K69" s="118">
        <f t="shared" si="10"/>
        <v>0</v>
      </c>
      <c r="L69" s="116">
        <f t="shared" si="10"/>
        <v>0</v>
      </c>
      <c r="M69" s="117">
        <f t="shared" si="9"/>
        <v>4.1000000000000014</v>
      </c>
    </row>
    <row r="70" spans="1:14" ht="24.95" customHeight="1" x14ac:dyDescent="0.2">
      <c r="A70" s="140">
        <v>18</v>
      </c>
      <c r="B70" s="172" t="s">
        <v>73</v>
      </c>
      <c r="C70" s="173">
        <v>1</v>
      </c>
      <c r="D70" s="174">
        <v>1</v>
      </c>
      <c r="E70" s="116">
        <f>F70/C70</f>
        <v>12</v>
      </c>
      <c r="F70" s="144">
        <v>12</v>
      </c>
      <c r="G70" s="118">
        <v>1</v>
      </c>
      <c r="H70" s="122">
        <v>1</v>
      </c>
      <c r="I70" s="119">
        <f>J70/G70</f>
        <v>15.5</v>
      </c>
      <c r="J70" s="175">
        <v>15.5</v>
      </c>
      <c r="K70" s="118">
        <f t="shared" si="10"/>
        <v>0</v>
      </c>
      <c r="L70" s="116">
        <f t="shared" si="10"/>
        <v>0</v>
      </c>
      <c r="M70" s="117">
        <f t="shared" si="9"/>
        <v>3.5</v>
      </c>
      <c r="N70" s="176"/>
    </row>
    <row r="71" spans="1:14" ht="30" customHeight="1" x14ac:dyDescent="0.2">
      <c r="A71" s="140">
        <v>19</v>
      </c>
      <c r="B71" s="172" t="s">
        <v>74</v>
      </c>
      <c r="C71" s="173">
        <v>6</v>
      </c>
      <c r="D71" s="174">
        <v>3</v>
      </c>
      <c r="E71" s="116">
        <f>F71/C71</f>
        <v>6</v>
      </c>
      <c r="F71" s="144">
        <v>36</v>
      </c>
      <c r="G71" s="118">
        <v>6</v>
      </c>
      <c r="H71" s="116">
        <v>1</v>
      </c>
      <c r="I71" s="119">
        <f>J71/G71</f>
        <v>3.9666666666666668</v>
      </c>
      <c r="J71" s="177">
        <v>23.8</v>
      </c>
      <c r="K71" s="118">
        <f t="shared" si="10"/>
        <v>0</v>
      </c>
      <c r="L71" s="116">
        <f t="shared" si="10"/>
        <v>-2</v>
      </c>
      <c r="M71" s="117">
        <f t="shared" si="9"/>
        <v>-12.2</v>
      </c>
      <c r="N71" s="176"/>
    </row>
    <row r="72" spans="1:14" ht="24.95" customHeight="1" x14ac:dyDescent="0.2">
      <c r="A72" s="140">
        <v>20</v>
      </c>
      <c r="B72" s="172" t="s">
        <v>75</v>
      </c>
      <c r="C72" s="173">
        <v>1</v>
      </c>
      <c r="D72" s="174">
        <v>1</v>
      </c>
      <c r="E72" s="116"/>
      <c r="F72" s="144">
        <v>12</v>
      </c>
      <c r="G72" s="118">
        <v>0.5</v>
      </c>
      <c r="H72" s="122"/>
      <c r="I72" s="119"/>
      <c r="J72" s="177">
        <v>0</v>
      </c>
      <c r="K72" s="118">
        <f t="shared" si="10"/>
        <v>-0.5</v>
      </c>
      <c r="L72" s="116">
        <f t="shared" si="10"/>
        <v>-1</v>
      </c>
      <c r="M72" s="117">
        <f t="shared" si="9"/>
        <v>-12</v>
      </c>
      <c r="N72" s="176"/>
    </row>
    <row r="73" spans="1:14" ht="24.95" customHeight="1" x14ac:dyDescent="0.2">
      <c r="A73" s="140">
        <v>21</v>
      </c>
      <c r="B73" s="156" t="s">
        <v>99</v>
      </c>
      <c r="C73" s="22"/>
      <c r="D73" s="24">
        <v>1</v>
      </c>
      <c r="E73" s="24"/>
      <c r="F73" s="178">
        <f>SUM(F57,F60,F62)*40%</f>
        <v>84</v>
      </c>
      <c r="G73" s="118"/>
      <c r="H73" s="116"/>
      <c r="I73" s="119"/>
      <c r="J73" s="120">
        <v>0</v>
      </c>
      <c r="K73" s="118">
        <f t="shared" si="10"/>
        <v>0</v>
      </c>
      <c r="L73" s="116">
        <f t="shared" si="10"/>
        <v>-1</v>
      </c>
      <c r="M73" s="117">
        <f t="shared" si="9"/>
        <v>-84</v>
      </c>
    </row>
    <row r="74" spans="1:14" ht="24.75" customHeight="1" thickBot="1" x14ac:dyDescent="0.3">
      <c r="A74" s="179"/>
      <c r="B74" s="167" t="s">
        <v>19</v>
      </c>
      <c r="C74" s="168">
        <f>SUM(C51:C73)</f>
        <v>27</v>
      </c>
      <c r="D74" s="169">
        <f t="shared" ref="D74:M74" si="11">SUM(D51:D73)</f>
        <v>32</v>
      </c>
      <c r="E74" s="169">
        <f t="shared" si="11"/>
        <v>79.5</v>
      </c>
      <c r="F74" s="170">
        <f t="shared" si="11"/>
        <v>669</v>
      </c>
      <c r="G74" s="168">
        <f t="shared" si="11"/>
        <v>24.5</v>
      </c>
      <c r="H74" s="169">
        <f t="shared" si="11"/>
        <v>17</v>
      </c>
      <c r="I74" s="180">
        <f t="shared" si="11"/>
        <v>72.066666666666663</v>
      </c>
      <c r="J74" s="181">
        <f t="shared" si="11"/>
        <v>396.8</v>
      </c>
      <c r="K74" s="168">
        <f t="shared" si="11"/>
        <v>-2.5</v>
      </c>
      <c r="L74" s="168">
        <f t="shared" si="11"/>
        <v>-14</v>
      </c>
      <c r="M74" s="168">
        <f t="shared" si="11"/>
        <v>-272.2</v>
      </c>
    </row>
    <row r="75" spans="1:14" ht="24" customHeight="1" thickBot="1" x14ac:dyDescent="0.3">
      <c r="A75" s="309" t="s">
        <v>172</v>
      </c>
      <c r="B75" s="310"/>
      <c r="C75" s="310"/>
      <c r="D75" s="310"/>
      <c r="E75" s="310"/>
      <c r="F75" s="310"/>
      <c r="G75" s="310"/>
      <c r="H75" s="310"/>
      <c r="I75" s="310"/>
      <c r="J75" s="310"/>
      <c r="K75" s="310"/>
      <c r="L75" s="310"/>
      <c r="M75" s="311"/>
    </row>
    <row r="76" spans="1:14" ht="24.95" customHeight="1" x14ac:dyDescent="0.2">
      <c r="A76" s="132">
        <v>1</v>
      </c>
      <c r="B76" s="182" t="s">
        <v>40</v>
      </c>
      <c r="C76" s="154"/>
      <c r="D76" s="135">
        <v>1</v>
      </c>
      <c r="E76" s="135">
        <v>18</v>
      </c>
      <c r="F76" s="155">
        <v>18</v>
      </c>
      <c r="G76" s="183"/>
      <c r="H76" s="108"/>
      <c r="I76" s="184"/>
      <c r="J76" s="113"/>
      <c r="K76" s="111"/>
      <c r="L76" s="108"/>
      <c r="M76" s="117">
        <f t="shared" ref="M76:M93" si="12">J76-F76</f>
        <v>-18</v>
      </c>
    </row>
    <row r="77" spans="1:14" ht="24.95" customHeight="1" x14ac:dyDescent="0.2">
      <c r="A77" s="140">
        <v>2</v>
      </c>
      <c r="B77" s="145" t="s">
        <v>79</v>
      </c>
      <c r="C77" s="157">
        <v>1</v>
      </c>
      <c r="D77" s="24">
        <v>1</v>
      </c>
      <c r="E77" s="24">
        <f>F77/C77</f>
        <v>18</v>
      </c>
      <c r="F77" s="144">
        <v>18</v>
      </c>
      <c r="G77" s="185">
        <v>1</v>
      </c>
      <c r="H77" s="116">
        <v>1</v>
      </c>
      <c r="I77" s="123">
        <f>J77/G77</f>
        <v>14.3</v>
      </c>
      <c r="J77" s="120">
        <v>14.3</v>
      </c>
      <c r="K77" s="118">
        <f t="shared" ref="K77:L93" si="13">G77-C77</f>
        <v>0</v>
      </c>
      <c r="L77" s="116">
        <f t="shared" si="13"/>
        <v>0</v>
      </c>
      <c r="M77" s="117">
        <f t="shared" si="12"/>
        <v>-3.6999999999999993</v>
      </c>
    </row>
    <row r="78" spans="1:14" ht="24.95" customHeight="1" x14ac:dyDescent="0.2">
      <c r="A78" s="140">
        <v>3</v>
      </c>
      <c r="B78" s="145" t="s">
        <v>80</v>
      </c>
      <c r="C78" s="22">
        <v>2</v>
      </c>
      <c r="D78" s="24">
        <v>1</v>
      </c>
      <c r="E78" s="24">
        <f>F78/C78</f>
        <v>7.5</v>
      </c>
      <c r="F78" s="144">
        <v>15</v>
      </c>
      <c r="G78" s="185">
        <v>1</v>
      </c>
      <c r="H78" s="116">
        <v>1</v>
      </c>
      <c r="I78" s="123">
        <f>J78/G78</f>
        <v>13</v>
      </c>
      <c r="J78" s="120">
        <v>13</v>
      </c>
      <c r="K78" s="118">
        <f t="shared" si="13"/>
        <v>-1</v>
      </c>
      <c r="L78" s="116">
        <f t="shared" si="13"/>
        <v>0</v>
      </c>
      <c r="M78" s="117">
        <f t="shared" si="12"/>
        <v>-2</v>
      </c>
    </row>
    <row r="79" spans="1:14" ht="24.95" customHeight="1" x14ac:dyDescent="0.2">
      <c r="A79" s="140">
        <v>4</v>
      </c>
      <c r="B79" s="145" t="s">
        <v>81</v>
      </c>
      <c r="C79" s="22">
        <v>1</v>
      </c>
      <c r="D79" s="24">
        <v>1</v>
      </c>
      <c r="E79" s="24">
        <f>F79/C79</f>
        <v>15</v>
      </c>
      <c r="F79" s="144">
        <v>15</v>
      </c>
      <c r="G79" s="185">
        <v>1</v>
      </c>
      <c r="H79" s="116">
        <v>1</v>
      </c>
      <c r="I79" s="123">
        <f>J79/G79</f>
        <v>16.399999999999999</v>
      </c>
      <c r="J79" s="120">
        <v>16.399999999999999</v>
      </c>
      <c r="K79" s="118">
        <f t="shared" si="13"/>
        <v>0</v>
      </c>
      <c r="L79" s="116">
        <f t="shared" si="13"/>
        <v>0</v>
      </c>
      <c r="M79" s="117">
        <f t="shared" si="12"/>
        <v>1.3999999999999986</v>
      </c>
    </row>
    <row r="80" spans="1:14" ht="24.95" customHeight="1" x14ac:dyDescent="0.2">
      <c r="A80" s="140">
        <v>5</v>
      </c>
      <c r="B80" s="145" t="s">
        <v>44</v>
      </c>
      <c r="C80" s="22">
        <v>4</v>
      </c>
      <c r="D80" s="24">
        <v>2</v>
      </c>
      <c r="E80" s="24">
        <f>F80/C80</f>
        <v>6</v>
      </c>
      <c r="F80" s="144">
        <v>24</v>
      </c>
      <c r="G80" s="185">
        <v>4</v>
      </c>
      <c r="H80" s="116">
        <v>2</v>
      </c>
      <c r="I80" s="123">
        <f>J80/G80</f>
        <v>8.6999999999999993</v>
      </c>
      <c r="J80" s="120">
        <f>14.5+20.3</f>
        <v>34.799999999999997</v>
      </c>
      <c r="K80" s="118">
        <f t="shared" si="13"/>
        <v>0</v>
      </c>
      <c r="L80" s="116">
        <f t="shared" si="13"/>
        <v>0</v>
      </c>
      <c r="M80" s="117">
        <f t="shared" si="12"/>
        <v>10.799999999999997</v>
      </c>
    </row>
    <row r="81" spans="1:13" ht="24.95" customHeight="1" x14ac:dyDescent="0.2">
      <c r="A81" s="140">
        <v>6</v>
      </c>
      <c r="B81" s="145" t="s">
        <v>108</v>
      </c>
      <c r="C81" s="22"/>
      <c r="D81" s="24">
        <v>1</v>
      </c>
      <c r="E81" s="24"/>
      <c r="F81" s="144">
        <v>12</v>
      </c>
      <c r="G81" s="185"/>
      <c r="H81" s="116"/>
      <c r="I81" s="123"/>
      <c r="J81" s="120">
        <v>0</v>
      </c>
      <c r="K81" s="118">
        <f t="shared" si="13"/>
        <v>0</v>
      </c>
      <c r="L81" s="116">
        <f t="shared" si="13"/>
        <v>-1</v>
      </c>
      <c r="M81" s="117">
        <f t="shared" si="12"/>
        <v>-12</v>
      </c>
    </row>
    <row r="82" spans="1:13" ht="24.95" customHeight="1" x14ac:dyDescent="0.2">
      <c r="A82" s="140">
        <v>7</v>
      </c>
      <c r="B82" s="145" t="s">
        <v>46</v>
      </c>
      <c r="C82" s="22"/>
      <c r="D82" s="24">
        <v>1</v>
      </c>
      <c r="E82" s="24"/>
      <c r="F82" s="144">
        <v>48</v>
      </c>
      <c r="G82" s="185"/>
      <c r="H82" s="116">
        <v>1</v>
      </c>
      <c r="I82" s="123"/>
      <c r="J82" s="120">
        <v>17.8</v>
      </c>
      <c r="K82" s="118">
        <f t="shared" si="13"/>
        <v>0</v>
      </c>
      <c r="L82" s="116">
        <f t="shared" si="13"/>
        <v>0</v>
      </c>
      <c r="M82" s="117">
        <f t="shared" si="12"/>
        <v>-30.2</v>
      </c>
    </row>
    <row r="83" spans="1:13" ht="24.95" customHeight="1" x14ac:dyDescent="0.2">
      <c r="A83" s="140">
        <v>8</v>
      </c>
      <c r="B83" s="145" t="s">
        <v>173</v>
      </c>
      <c r="C83" s="22"/>
      <c r="D83" s="24">
        <v>1</v>
      </c>
      <c r="E83" s="24"/>
      <c r="F83" s="144">
        <v>12</v>
      </c>
      <c r="G83" s="185"/>
      <c r="H83" s="116"/>
      <c r="I83" s="123"/>
      <c r="J83" s="120">
        <v>0</v>
      </c>
      <c r="K83" s="118">
        <f t="shared" si="13"/>
        <v>0</v>
      </c>
      <c r="L83" s="116">
        <f t="shared" si="13"/>
        <v>-1</v>
      </c>
      <c r="M83" s="117">
        <f t="shared" si="12"/>
        <v>-12</v>
      </c>
    </row>
    <row r="84" spans="1:13" ht="24.95" customHeight="1" x14ac:dyDescent="0.2">
      <c r="A84" s="140">
        <v>9</v>
      </c>
      <c r="B84" s="145" t="s">
        <v>97</v>
      </c>
      <c r="C84" s="22"/>
      <c r="D84" s="24">
        <v>1</v>
      </c>
      <c r="E84" s="24"/>
      <c r="F84" s="144">
        <v>12</v>
      </c>
      <c r="G84" s="185"/>
      <c r="H84" s="116">
        <v>0</v>
      </c>
      <c r="I84" s="123"/>
      <c r="J84" s="120">
        <v>0</v>
      </c>
      <c r="K84" s="118">
        <f t="shared" si="13"/>
        <v>0</v>
      </c>
      <c r="L84" s="116">
        <f t="shared" si="13"/>
        <v>-1</v>
      </c>
      <c r="M84" s="117">
        <f t="shared" si="12"/>
        <v>-12</v>
      </c>
    </row>
    <row r="85" spans="1:13" ht="24.95" customHeight="1" x14ac:dyDescent="0.2">
      <c r="A85" s="140">
        <v>10</v>
      </c>
      <c r="B85" s="145" t="s">
        <v>174</v>
      </c>
      <c r="C85" s="22"/>
      <c r="D85" s="24">
        <v>1</v>
      </c>
      <c r="E85" s="24"/>
      <c r="F85" s="144">
        <v>18</v>
      </c>
      <c r="G85" s="185"/>
      <c r="H85" s="116"/>
      <c r="I85" s="123"/>
      <c r="J85" s="120">
        <v>0</v>
      </c>
      <c r="K85" s="118">
        <f t="shared" si="13"/>
        <v>0</v>
      </c>
      <c r="L85" s="116">
        <f t="shared" si="13"/>
        <v>-1</v>
      </c>
      <c r="M85" s="117">
        <f t="shared" si="12"/>
        <v>-18</v>
      </c>
    </row>
    <row r="86" spans="1:13" ht="24.95" customHeight="1" x14ac:dyDescent="0.2">
      <c r="A86" s="140">
        <v>11</v>
      </c>
      <c r="B86" s="145" t="s">
        <v>175</v>
      </c>
      <c r="C86" s="22"/>
      <c r="D86" s="24">
        <v>0</v>
      </c>
      <c r="E86" s="24"/>
      <c r="F86" s="144">
        <v>0</v>
      </c>
      <c r="G86" s="185"/>
      <c r="H86" s="116">
        <v>1</v>
      </c>
      <c r="I86" s="123"/>
      <c r="J86" s="120">
        <v>17.8</v>
      </c>
      <c r="K86" s="118">
        <f t="shared" si="13"/>
        <v>0</v>
      </c>
      <c r="L86" s="116">
        <f t="shared" si="13"/>
        <v>1</v>
      </c>
      <c r="M86" s="117">
        <f t="shared" si="12"/>
        <v>17.8</v>
      </c>
    </row>
    <row r="87" spans="1:13" ht="24.95" customHeight="1" x14ac:dyDescent="0.2">
      <c r="A87" s="140">
        <v>12</v>
      </c>
      <c r="B87" s="145" t="s">
        <v>86</v>
      </c>
      <c r="C87" s="22"/>
      <c r="D87" s="24">
        <v>1</v>
      </c>
      <c r="E87" s="24"/>
      <c r="F87" s="144">
        <v>18</v>
      </c>
      <c r="G87" s="185"/>
      <c r="H87" s="116"/>
      <c r="I87" s="123"/>
      <c r="J87" s="120">
        <v>0</v>
      </c>
      <c r="K87" s="118">
        <f t="shared" si="13"/>
        <v>0</v>
      </c>
      <c r="L87" s="116">
        <f t="shared" si="13"/>
        <v>-1</v>
      </c>
      <c r="M87" s="117">
        <f t="shared" si="12"/>
        <v>-18</v>
      </c>
    </row>
    <row r="88" spans="1:13" ht="24.95" customHeight="1" x14ac:dyDescent="0.2">
      <c r="A88" s="140">
        <v>13</v>
      </c>
      <c r="B88" s="145" t="s">
        <v>87</v>
      </c>
      <c r="C88" s="22"/>
      <c r="D88" s="24">
        <v>1</v>
      </c>
      <c r="E88" s="24"/>
      <c r="F88" s="144">
        <v>12</v>
      </c>
      <c r="G88" s="185"/>
      <c r="H88" s="116"/>
      <c r="I88" s="123"/>
      <c r="J88" s="120">
        <v>0</v>
      </c>
      <c r="K88" s="118">
        <f t="shared" si="13"/>
        <v>0</v>
      </c>
      <c r="L88" s="116">
        <f t="shared" si="13"/>
        <v>-1</v>
      </c>
      <c r="M88" s="117">
        <f t="shared" si="12"/>
        <v>-12</v>
      </c>
    </row>
    <row r="89" spans="1:13" ht="24.95" customHeight="1" x14ac:dyDescent="0.2">
      <c r="A89" s="140">
        <v>14</v>
      </c>
      <c r="B89" s="145" t="s">
        <v>88</v>
      </c>
      <c r="C89" s="22"/>
      <c r="D89" s="24">
        <v>1</v>
      </c>
      <c r="E89" s="24"/>
      <c r="F89" s="144">
        <v>12</v>
      </c>
      <c r="G89" s="118"/>
      <c r="H89" s="116"/>
      <c r="I89" s="119"/>
      <c r="J89" s="120">
        <v>0</v>
      </c>
      <c r="K89" s="118">
        <f t="shared" si="13"/>
        <v>0</v>
      </c>
      <c r="L89" s="116">
        <f t="shared" si="13"/>
        <v>-1</v>
      </c>
      <c r="M89" s="117">
        <f t="shared" si="12"/>
        <v>-12</v>
      </c>
    </row>
    <row r="90" spans="1:13" ht="24.95" customHeight="1" x14ac:dyDescent="0.2">
      <c r="A90" s="140">
        <v>15</v>
      </c>
      <c r="B90" s="186" t="s">
        <v>89</v>
      </c>
      <c r="C90" s="173">
        <v>1</v>
      </c>
      <c r="D90" s="174">
        <v>1</v>
      </c>
      <c r="E90" s="24">
        <f>F90/C90</f>
        <v>12</v>
      </c>
      <c r="F90" s="144">
        <v>12</v>
      </c>
      <c r="G90" s="187">
        <v>1</v>
      </c>
      <c r="H90" s="188">
        <v>0</v>
      </c>
      <c r="I90" s="123">
        <f>J90/G90</f>
        <v>0</v>
      </c>
      <c r="J90" s="189">
        <v>0</v>
      </c>
      <c r="K90" s="118">
        <f t="shared" si="13"/>
        <v>0</v>
      </c>
      <c r="L90" s="116">
        <f t="shared" si="13"/>
        <v>-1</v>
      </c>
      <c r="M90" s="117">
        <f t="shared" si="12"/>
        <v>-12</v>
      </c>
    </row>
    <row r="91" spans="1:13" ht="24.95" customHeight="1" x14ac:dyDescent="0.2">
      <c r="A91" s="140">
        <v>16</v>
      </c>
      <c r="B91" s="186" t="s">
        <v>74</v>
      </c>
      <c r="C91" s="173">
        <v>5</v>
      </c>
      <c r="D91" s="174">
        <v>3</v>
      </c>
      <c r="E91" s="24">
        <v>6</v>
      </c>
      <c r="F91" s="144">
        <f>E91*C91+6</f>
        <v>36</v>
      </c>
      <c r="G91" s="185">
        <v>5</v>
      </c>
      <c r="H91" s="116">
        <v>2</v>
      </c>
      <c r="I91" s="123">
        <f>J91/G91</f>
        <v>7.5400000000000009</v>
      </c>
      <c r="J91" s="177">
        <f>25.1+12.6</f>
        <v>37.700000000000003</v>
      </c>
      <c r="K91" s="118">
        <f t="shared" si="13"/>
        <v>0</v>
      </c>
      <c r="L91" s="116">
        <f t="shared" si="13"/>
        <v>-1</v>
      </c>
      <c r="M91" s="117">
        <f t="shared" si="12"/>
        <v>1.7000000000000028</v>
      </c>
    </row>
    <row r="92" spans="1:13" ht="24.95" customHeight="1" x14ac:dyDescent="0.2">
      <c r="A92" s="140">
        <v>17</v>
      </c>
      <c r="B92" s="186" t="s">
        <v>75</v>
      </c>
      <c r="C92" s="173">
        <v>1</v>
      </c>
      <c r="D92" s="174">
        <v>1</v>
      </c>
      <c r="E92" s="24">
        <f>F92/C92</f>
        <v>12</v>
      </c>
      <c r="F92" s="144">
        <v>12</v>
      </c>
      <c r="G92" s="185">
        <v>0.5</v>
      </c>
      <c r="H92" s="122"/>
      <c r="I92" s="123"/>
      <c r="J92" s="177">
        <v>0</v>
      </c>
      <c r="K92" s="118">
        <f t="shared" si="13"/>
        <v>-0.5</v>
      </c>
      <c r="L92" s="116">
        <f t="shared" si="13"/>
        <v>-1</v>
      </c>
      <c r="M92" s="117">
        <f t="shared" si="12"/>
        <v>-12</v>
      </c>
    </row>
    <row r="93" spans="1:13" ht="24.95" customHeight="1" x14ac:dyDescent="0.2">
      <c r="A93" s="140">
        <v>18</v>
      </c>
      <c r="B93" s="145" t="s">
        <v>91</v>
      </c>
      <c r="C93" s="22"/>
      <c r="D93" s="24">
        <v>1</v>
      </c>
      <c r="E93" s="24"/>
      <c r="F93" s="178">
        <v>19</v>
      </c>
      <c r="G93" s="185"/>
      <c r="H93" s="116"/>
      <c r="I93" s="123"/>
      <c r="J93" s="120">
        <v>0</v>
      </c>
      <c r="K93" s="118">
        <f t="shared" si="13"/>
        <v>0</v>
      </c>
      <c r="L93" s="116">
        <f t="shared" si="13"/>
        <v>-1</v>
      </c>
      <c r="M93" s="117">
        <f t="shared" si="12"/>
        <v>-19</v>
      </c>
    </row>
    <row r="94" spans="1:13" ht="32.25" customHeight="1" thickBot="1" x14ac:dyDescent="0.3">
      <c r="A94" s="179"/>
      <c r="B94" s="190" t="s">
        <v>19</v>
      </c>
      <c r="C94" s="168">
        <f>SUM(C76:C93)</f>
        <v>15</v>
      </c>
      <c r="D94" s="169">
        <f t="shared" ref="D94:M94" si="14">SUM(D76:D93)</f>
        <v>20</v>
      </c>
      <c r="E94" s="169">
        <f t="shared" si="14"/>
        <v>94.5</v>
      </c>
      <c r="F94" s="170">
        <f t="shared" si="14"/>
        <v>313</v>
      </c>
      <c r="G94" s="168">
        <f t="shared" si="14"/>
        <v>13.5</v>
      </c>
      <c r="H94" s="169">
        <f t="shared" si="14"/>
        <v>9</v>
      </c>
      <c r="I94" s="180">
        <f t="shared" si="14"/>
        <v>59.940000000000005</v>
      </c>
      <c r="J94" s="181">
        <f t="shared" si="14"/>
        <v>151.80000000000001</v>
      </c>
      <c r="K94" s="168">
        <f t="shared" si="14"/>
        <v>-1.5</v>
      </c>
      <c r="L94" s="169">
        <f t="shared" si="14"/>
        <v>-10</v>
      </c>
      <c r="M94" s="169">
        <f t="shared" si="14"/>
        <v>-161.19999999999999</v>
      </c>
    </row>
    <row r="95" spans="1:13" ht="24" customHeight="1" thickBot="1" x14ac:dyDescent="0.3">
      <c r="A95" s="306" t="s">
        <v>176</v>
      </c>
      <c r="B95" s="307"/>
      <c r="C95" s="307"/>
      <c r="D95" s="307"/>
      <c r="E95" s="307"/>
      <c r="F95" s="307"/>
      <c r="G95" s="307"/>
      <c r="H95" s="307"/>
      <c r="I95" s="307"/>
      <c r="J95" s="307"/>
      <c r="K95" s="307"/>
      <c r="L95" s="307"/>
      <c r="M95" s="308"/>
    </row>
    <row r="96" spans="1:13" ht="24.95" customHeight="1" x14ac:dyDescent="0.2">
      <c r="A96" s="191">
        <v>1</v>
      </c>
      <c r="B96" s="192" t="s">
        <v>40</v>
      </c>
      <c r="C96" s="193">
        <v>1</v>
      </c>
      <c r="D96" s="30">
        <v>1</v>
      </c>
      <c r="E96" s="30">
        <f>F96/C96</f>
        <v>18</v>
      </c>
      <c r="F96" s="194">
        <v>18</v>
      </c>
      <c r="G96" s="148">
        <v>1</v>
      </c>
      <c r="H96" s="121">
        <v>1</v>
      </c>
      <c r="I96" s="123">
        <f>J96/G96</f>
        <v>22.5</v>
      </c>
      <c r="J96" s="195">
        <v>22.5</v>
      </c>
      <c r="K96" s="111">
        <f t="shared" ref="K96:L102" si="15">G96-C96</f>
        <v>0</v>
      </c>
      <c r="L96" s="108">
        <f t="shared" si="15"/>
        <v>0</v>
      </c>
      <c r="M96" s="110">
        <f t="shared" ref="M96:M102" si="16">J96-F96</f>
        <v>4.5</v>
      </c>
    </row>
    <row r="97" spans="1:13" ht="24.95" customHeight="1" x14ac:dyDescent="0.2">
      <c r="A97" s="191">
        <v>2</v>
      </c>
      <c r="B97" s="192" t="s">
        <v>80</v>
      </c>
      <c r="C97" s="193">
        <v>1</v>
      </c>
      <c r="D97" s="30">
        <v>1</v>
      </c>
      <c r="E97" s="24">
        <v>7.5</v>
      </c>
      <c r="F97" s="194">
        <f>E97*C97+7.5</f>
        <v>15</v>
      </c>
      <c r="G97" s="148"/>
      <c r="H97" s="121"/>
      <c r="I97" s="123"/>
      <c r="J97" s="195"/>
      <c r="K97" s="118">
        <f t="shared" si="15"/>
        <v>-1</v>
      </c>
      <c r="L97" s="116">
        <f t="shared" si="15"/>
        <v>-1</v>
      </c>
      <c r="M97" s="117">
        <f t="shared" si="16"/>
        <v>-15</v>
      </c>
    </row>
    <row r="98" spans="1:13" ht="24.95" customHeight="1" x14ac:dyDescent="0.2">
      <c r="A98" s="140">
        <v>3</v>
      </c>
      <c r="B98" s="156" t="s">
        <v>95</v>
      </c>
      <c r="C98" s="22">
        <v>1</v>
      </c>
      <c r="D98" s="24">
        <v>1</v>
      </c>
      <c r="E98" s="24">
        <f>F98/C98</f>
        <v>15</v>
      </c>
      <c r="F98" s="144">
        <v>15</v>
      </c>
      <c r="G98" s="118">
        <v>1</v>
      </c>
      <c r="H98" s="116">
        <v>1</v>
      </c>
      <c r="I98" s="123">
        <f>J98/G98</f>
        <v>16.899999999999999</v>
      </c>
      <c r="J98" s="120">
        <v>16.899999999999999</v>
      </c>
      <c r="K98" s="118">
        <f t="shared" si="15"/>
        <v>0</v>
      </c>
      <c r="L98" s="116">
        <f t="shared" si="15"/>
        <v>0</v>
      </c>
      <c r="M98" s="117">
        <f t="shared" si="16"/>
        <v>1.8999999999999986</v>
      </c>
    </row>
    <row r="99" spans="1:13" ht="24.95" customHeight="1" x14ac:dyDescent="0.2">
      <c r="A99" s="140">
        <v>4</v>
      </c>
      <c r="B99" s="156" t="s">
        <v>96</v>
      </c>
      <c r="C99" s="22"/>
      <c r="D99" s="24">
        <v>1</v>
      </c>
      <c r="E99" s="24"/>
      <c r="F99" s="144">
        <v>48</v>
      </c>
      <c r="G99" s="118"/>
      <c r="H99" s="116">
        <v>1</v>
      </c>
      <c r="I99" s="123"/>
      <c r="J99" s="120">
        <v>37.4</v>
      </c>
      <c r="K99" s="118">
        <f t="shared" si="15"/>
        <v>0</v>
      </c>
      <c r="L99" s="116">
        <f t="shared" si="15"/>
        <v>0</v>
      </c>
      <c r="M99" s="117">
        <f t="shared" si="16"/>
        <v>-10.600000000000001</v>
      </c>
    </row>
    <row r="100" spans="1:13" ht="24.95" customHeight="1" x14ac:dyDescent="0.2">
      <c r="A100" s="140">
        <v>5</v>
      </c>
      <c r="B100" s="156" t="s">
        <v>97</v>
      </c>
      <c r="C100" s="22"/>
      <c r="D100" s="24">
        <v>1</v>
      </c>
      <c r="E100" s="24"/>
      <c r="F100" s="144">
        <v>12</v>
      </c>
      <c r="G100" s="118"/>
      <c r="H100" s="116"/>
      <c r="I100" s="123"/>
      <c r="J100" s="120"/>
      <c r="K100" s="118">
        <v>0</v>
      </c>
      <c r="L100" s="116">
        <v>1</v>
      </c>
      <c r="M100" s="117">
        <v>-12</v>
      </c>
    </row>
    <row r="101" spans="1:13" ht="24.95" customHeight="1" x14ac:dyDescent="0.2">
      <c r="A101" s="140">
        <v>5</v>
      </c>
      <c r="B101" s="156" t="s">
        <v>98</v>
      </c>
      <c r="C101" s="22"/>
      <c r="D101" s="24">
        <v>1</v>
      </c>
      <c r="E101" s="24"/>
      <c r="F101" s="144">
        <v>12</v>
      </c>
      <c r="G101" s="118"/>
      <c r="H101" s="116"/>
      <c r="I101" s="123"/>
      <c r="J101" s="120">
        <v>0</v>
      </c>
      <c r="K101" s="118">
        <f t="shared" si="15"/>
        <v>0</v>
      </c>
      <c r="L101" s="116">
        <f t="shared" si="15"/>
        <v>-1</v>
      </c>
      <c r="M101" s="117">
        <f t="shared" si="16"/>
        <v>-12</v>
      </c>
    </row>
    <row r="102" spans="1:13" ht="24.95" customHeight="1" x14ac:dyDescent="0.2">
      <c r="A102" s="140">
        <v>6</v>
      </c>
      <c r="B102" s="156" t="s">
        <v>99</v>
      </c>
      <c r="C102" s="22"/>
      <c r="D102" s="24">
        <v>1</v>
      </c>
      <c r="E102" s="24">
        <v>19</v>
      </c>
      <c r="F102" s="178">
        <f>F99*40%</f>
        <v>19.200000000000003</v>
      </c>
      <c r="G102" s="118"/>
      <c r="H102" s="116"/>
      <c r="I102" s="123"/>
      <c r="J102" s="120">
        <v>0</v>
      </c>
      <c r="K102" s="118">
        <f t="shared" si="15"/>
        <v>0</v>
      </c>
      <c r="L102" s="116">
        <f t="shared" si="15"/>
        <v>-1</v>
      </c>
      <c r="M102" s="117">
        <f t="shared" si="16"/>
        <v>-19.200000000000003</v>
      </c>
    </row>
    <row r="103" spans="1:13" ht="29.25" customHeight="1" thickBot="1" x14ac:dyDescent="0.3">
      <c r="A103" s="179"/>
      <c r="B103" s="196" t="s">
        <v>19</v>
      </c>
      <c r="C103" s="168">
        <f t="shared" ref="C103:M103" si="17">SUM(C96:C102)</f>
        <v>3</v>
      </c>
      <c r="D103" s="169">
        <f t="shared" si="17"/>
        <v>7</v>
      </c>
      <c r="E103" s="169">
        <f t="shared" si="17"/>
        <v>59.5</v>
      </c>
      <c r="F103" s="170">
        <f t="shared" si="17"/>
        <v>139.19999999999999</v>
      </c>
      <c r="G103" s="168">
        <f t="shared" si="17"/>
        <v>2</v>
      </c>
      <c r="H103" s="169">
        <f t="shared" si="17"/>
        <v>3</v>
      </c>
      <c r="I103" s="180">
        <f t="shared" si="17"/>
        <v>39.4</v>
      </c>
      <c r="J103" s="181">
        <f t="shared" si="17"/>
        <v>76.8</v>
      </c>
      <c r="K103" s="168">
        <f t="shared" si="17"/>
        <v>-1</v>
      </c>
      <c r="L103" s="169">
        <f t="shared" si="17"/>
        <v>-2</v>
      </c>
      <c r="M103" s="197">
        <f t="shared" si="17"/>
        <v>-62.400000000000006</v>
      </c>
    </row>
    <row r="104" spans="1:13" ht="23.25" customHeight="1" thickBot="1" x14ac:dyDescent="0.3">
      <c r="A104" s="306" t="s">
        <v>177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8"/>
    </row>
    <row r="105" spans="1:13" ht="24.95" customHeight="1" x14ac:dyDescent="0.2">
      <c r="A105" s="191">
        <v>1</v>
      </c>
      <c r="B105" s="192" t="s">
        <v>178</v>
      </c>
      <c r="C105" s="154">
        <v>1</v>
      </c>
      <c r="D105" s="135">
        <v>1</v>
      </c>
      <c r="E105" s="135">
        <f>F105/C105</f>
        <v>18</v>
      </c>
      <c r="F105" s="155">
        <v>18</v>
      </c>
      <c r="G105" s="111">
        <v>1</v>
      </c>
      <c r="H105" s="108">
        <v>1</v>
      </c>
      <c r="I105" s="137">
        <f>J105/G105</f>
        <v>13.3</v>
      </c>
      <c r="J105" s="113">
        <v>13.3</v>
      </c>
      <c r="K105" s="111">
        <f>G105-C105</f>
        <v>0</v>
      </c>
      <c r="L105" s="108">
        <f>H105-D105</f>
        <v>0</v>
      </c>
      <c r="M105" s="110">
        <f>J105-F105</f>
        <v>-4.6999999999999993</v>
      </c>
    </row>
    <row r="106" spans="1:13" ht="24.95" customHeight="1" x14ac:dyDescent="0.2">
      <c r="A106" s="140">
        <v>2</v>
      </c>
      <c r="B106" s="156" t="s">
        <v>179</v>
      </c>
      <c r="C106" s="22">
        <v>3</v>
      </c>
      <c r="D106" s="24">
        <v>2</v>
      </c>
      <c r="E106" s="24">
        <v>9</v>
      </c>
      <c r="F106" s="144">
        <f>E106*C106+9</f>
        <v>36</v>
      </c>
      <c r="G106" s="118">
        <v>3</v>
      </c>
      <c r="H106" s="116">
        <v>1</v>
      </c>
      <c r="I106" s="119">
        <f>J106/G106</f>
        <v>5.7</v>
      </c>
      <c r="J106" s="120">
        <v>17.100000000000001</v>
      </c>
      <c r="K106" s="118">
        <f t="shared" ref="K106:L114" si="18">G106-C106</f>
        <v>0</v>
      </c>
      <c r="L106" s="116">
        <f t="shared" si="18"/>
        <v>-1</v>
      </c>
      <c r="M106" s="117">
        <f t="shared" ref="M106:M114" si="19">J106-F106</f>
        <v>-18.899999999999999</v>
      </c>
    </row>
    <row r="107" spans="1:13" ht="24.95" customHeight="1" x14ac:dyDescent="0.2">
      <c r="A107" s="140">
        <v>3</v>
      </c>
      <c r="B107" s="156" t="s">
        <v>104</v>
      </c>
      <c r="C107" s="22">
        <v>1</v>
      </c>
      <c r="D107" s="24">
        <v>1</v>
      </c>
      <c r="E107" s="24">
        <f>F107/C107</f>
        <v>15</v>
      </c>
      <c r="F107" s="144">
        <v>15</v>
      </c>
      <c r="G107" s="118">
        <v>1</v>
      </c>
      <c r="H107" s="116">
        <v>1</v>
      </c>
      <c r="I107" s="119">
        <f>J107/G107</f>
        <v>14.4</v>
      </c>
      <c r="J107" s="120">
        <v>14.4</v>
      </c>
      <c r="K107" s="118">
        <f t="shared" si="18"/>
        <v>0</v>
      </c>
      <c r="L107" s="116">
        <f t="shared" si="18"/>
        <v>0</v>
      </c>
      <c r="M107" s="117">
        <f t="shared" si="19"/>
        <v>-0.59999999999999964</v>
      </c>
    </row>
    <row r="108" spans="1:13" ht="24.95" customHeight="1" x14ac:dyDescent="0.2">
      <c r="A108" s="140">
        <v>4</v>
      </c>
      <c r="B108" s="156" t="s">
        <v>44</v>
      </c>
      <c r="C108" s="22">
        <v>4</v>
      </c>
      <c r="D108" s="24">
        <v>2</v>
      </c>
      <c r="E108" s="24">
        <f>F108/C108</f>
        <v>6</v>
      </c>
      <c r="F108" s="144">
        <v>24</v>
      </c>
      <c r="G108" s="118">
        <v>4</v>
      </c>
      <c r="H108" s="116">
        <v>2</v>
      </c>
      <c r="I108" s="119">
        <f>J108/G108</f>
        <v>14.8</v>
      </c>
      <c r="J108" s="120">
        <f>35.5+23.7</f>
        <v>59.2</v>
      </c>
      <c r="K108" s="118">
        <f t="shared" si="18"/>
        <v>0</v>
      </c>
      <c r="L108" s="116">
        <f t="shared" si="18"/>
        <v>0</v>
      </c>
      <c r="M108" s="117">
        <f t="shared" si="19"/>
        <v>35.200000000000003</v>
      </c>
    </row>
    <row r="109" spans="1:13" ht="24.95" customHeight="1" x14ac:dyDescent="0.2">
      <c r="A109" s="140">
        <v>5</v>
      </c>
      <c r="B109" s="156" t="s">
        <v>105</v>
      </c>
      <c r="C109" s="22">
        <v>1</v>
      </c>
      <c r="D109" s="24">
        <v>1</v>
      </c>
      <c r="E109" s="24">
        <f>F109/C109</f>
        <v>12</v>
      </c>
      <c r="F109" s="144">
        <v>12</v>
      </c>
      <c r="G109" s="118">
        <v>1</v>
      </c>
      <c r="H109" s="116">
        <v>1</v>
      </c>
      <c r="I109" s="119">
        <f>J109/G109</f>
        <v>15</v>
      </c>
      <c r="J109" s="120">
        <v>15</v>
      </c>
      <c r="K109" s="118">
        <f t="shared" si="18"/>
        <v>0</v>
      </c>
      <c r="L109" s="116">
        <f t="shared" si="18"/>
        <v>0</v>
      </c>
      <c r="M109" s="117">
        <f t="shared" si="19"/>
        <v>3</v>
      </c>
    </row>
    <row r="110" spans="1:13" ht="24.95" customHeight="1" x14ac:dyDescent="0.2">
      <c r="A110" s="140">
        <v>6</v>
      </c>
      <c r="B110" s="156" t="s">
        <v>106</v>
      </c>
      <c r="C110" s="22"/>
      <c r="D110" s="24">
        <v>1</v>
      </c>
      <c r="E110" s="24"/>
      <c r="F110" s="144">
        <v>15</v>
      </c>
      <c r="G110" s="118"/>
      <c r="H110" s="116">
        <v>0</v>
      </c>
      <c r="I110" s="119"/>
      <c r="J110" s="120">
        <v>0</v>
      </c>
      <c r="K110" s="118">
        <f t="shared" si="18"/>
        <v>0</v>
      </c>
      <c r="L110" s="116">
        <f t="shared" si="18"/>
        <v>-1</v>
      </c>
      <c r="M110" s="117">
        <f t="shared" si="19"/>
        <v>-15</v>
      </c>
    </row>
    <row r="111" spans="1:13" ht="24.95" customHeight="1" x14ac:dyDescent="0.2">
      <c r="A111" s="140">
        <v>7</v>
      </c>
      <c r="B111" s="156" t="s">
        <v>107</v>
      </c>
      <c r="C111" s="22"/>
      <c r="D111" s="24">
        <v>1</v>
      </c>
      <c r="E111" s="24"/>
      <c r="F111" s="144">
        <v>12</v>
      </c>
      <c r="G111" s="118"/>
      <c r="H111" s="116">
        <v>0</v>
      </c>
      <c r="I111" s="119"/>
      <c r="J111" s="120">
        <v>0</v>
      </c>
      <c r="K111" s="118">
        <f t="shared" si="18"/>
        <v>0</v>
      </c>
      <c r="L111" s="116">
        <f t="shared" si="18"/>
        <v>-1</v>
      </c>
      <c r="M111" s="117">
        <f t="shared" si="19"/>
        <v>-12</v>
      </c>
    </row>
    <row r="112" spans="1:13" ht="24.95" customHeight="1" x14ac:dyDescent="0.2">
      <c r="A112" s="140">
        <v>8</v>
      </c>
      <c r="B112" s="198" t="s">
        <v>108</v>
      </c>
      <c r="C112" s="22"/>
      <c r="D112" s="24">
        <v>1</v>
      </c>
      <c r="E112" s="24"/>
      <c r="F112" s="144">
        <v>12</v>
      </c>
      <c r="G112" s="118"/>
      <c r="H112" s="116">
        <v>1</v>
      </c>
      <c r="I112" s="119"/>
      <c r="J112" s="120">
        <v>20.6</v>
      </c>
      <c r="K112" s="118">
        <f t="shared" si="18"/>
        <v>0</v>
      </c>
      <c r="L112" s="116">
        <f t="shared" si="18"/>
        <v>0</v>
      </c>
      <c r="M112" s="117">
        <f t="shared" si="19"/>
        <v>8.6000000000000014</v>
      </c>
    </row>
    <row r="113" spans="1:14" ht="24.95" customHeight="1" x14ac:dyDescent="0.2">
      <c r="A113" s="140">
        <v>9</v>
      </c>
      <c r="B113" s="198" t="s">
        <v>109</v>
      </c>
      <c r="C113" s="22"/>
      <c r="D113" s="24">
        <v>2</v>
      </c>
      <c r="E113" s="43"/>
      <c r="F113" s="144">
        <v>180</v>
      </c>
      <c r="G113" s="118"/>
      <c r="H113" s="116">
        <v>1</v>
      </c>
      <c r="I113" s="119"/>
      <c r="J113" s="120">
        <f>23.9+11.3+31.3+39.2+24.1</f>
        <v>129.80000000000001</v>
      </c>
      <c r="K113" s="118">
        <f t="shared" si="18"/>
        <v>0</v>
      </c>
      <c r="L113" s="116">
        <f t="shared" si="18"/>
        <v>-1</v>
      </c>
      <c r="M113" s="117">
        <f t="shared" si="19"/>
        <v>-50.199999999999989</v>
      </c>
    </row>
    <row r="114" spans="1:14" ht="24.95" customHeight="1" x14ac:dyDescent="0.2">
      <c r="A114" s="140">
        <v>10</v>
      </c>
      <c r="B114" s="198" t="s">
        <v>180</v>
      </c>
      <c r="C114" s="22"/>
      <c r="D114" s="24">
        <v>1</v>
      </c>
      <c r="E114" s="43"/>
      <c r="F114" s="144">
        <v>12</v>
      </c>
      <c r="G114" s="118"/>
      <c r="H114" s="116">
        <v>0</v>
      </c>
      <c r="I114" s="119"/>
      <c r="J114" s="120">
        <v>0</v>
      </c>
      <c r="K114" s="118">
        <f t="shared" si="18"/>
        <v>0</v>
      </c>
      <c r="L114" s="116">
        <f t="shared" si="18"/>
        <v>-1</v>
      </c>
      <c r="M114" s="117">
        <f t="shared" si="19"/>
        <v>-12</v>
      </c>
    </row>
    <row r="115" spans="1:14" s="201" customFormat="1" ht="35.25" customHeight="1" thickBot="1" x14ac:dyDescent="0.3">
      <c r="A115" s="179"/>
      <c r="B115" s="196" t="s">
        <v>19</v>
      </c>
      <c r="C115" s="168">
        <f t="shared" ref="C115:M115" si="20">SUM(C105:C114)</f>
        <v>10</v>
      </c>
      <c r="D115" s="169">
        <f t="shared" si="20"/>
        <v>13</v>
      </c>
      <c r="E115" s="169">
        <f t="shared" si="20"/>
        <v>60</v>
      </c>
      <c r="F115" s="197">
        <f t="shared" si="20"/>
        <v>336</v>
      </c>
      <c r="G115" s="168">
        <f t="shared" si="20"/>
        <v>10</v>
      </c>
      <c r="H115" s="169">
        <f t="shared" si="20"/>
        <v>8</v>
      </c>
      <c r="I115" s="180">
        <f t="shared" si="20"/>
        <v>63.2</v>
      </c>
      <c r="J115" s="181">
        <f t="shared" si="20"/>
        <v>269.39999999999998</v>
      </c>
      <c r="K115" s="168">
        <f t="shared" si="20"/>
        <v>0</v>
      </c>
      <c r="L115" s="169">
        <f t="shared" si="20"/>
        <v>-5</v>
      </c>
      <c r="M115" s="199">
        <f t="shared" si="20"/>
        <v>-66.59999999999998</v>
      </c>
      <c r="N115" s="200"/>
    </row>
    <row r="116" spans="1:14" ht="22.5" customHeight="1" thickBot="1" x14ac:dyDescent="0.3">
      <c r="A116" s="309" t="s">
        <v>181</v>
      </c>
      <c r="B116" s="310"/>
      <c r="C116" s="310"/>
      <c r="D116" s="310"/>
      <c r="E116" s="310"/>
      <c r="F116" s="310"/>
      <c r="G116" s="310"/>
      <c r="H116" s="310"/>
      <c r="I116" s="310"/>
      <c r="J116" s="310"/>
      <c r="K116" s="310"/>
      <c r="L116" s="310"/>
      <c r="M116" s="311"/>
    </row>
    <row r="117" spans="1:14" ht="24.95" customHeight="1" x14ac:dyDescent="0.2">
      <c r="A117" s="132">
        <v>1</v>
      </c>
      <c r="B117" s="153" t="s">
        <v>113</v>
      </c>
      <c r="C117" s="134"/>
      <c r="D117" s="135">
        <v>1</v>
      </c>
      <c r="E117" s="135"/>
      <c r="F117" s="155">
        <v>18</v>
      </c>
      <c r="G117" s="111"/>
      <c r="H117" s="108">
        <v>0</v>
      </c>
      <c r="I117" s="112"/>
      <c r="J117" s="113">
        <v>0</v>
      </c>
      <c r="K117" s="111">
        <f>G117-C117</f>
        <v>0</v>
      </c>
      <c r="L117" s="108">
        <f>H117-D117</f>
        <v>-1</v>
      </c>
      <c r="M117" s="110">
        <f t="shared" ref="M117:M141" si="21">J117-F117</f>
        <v>-18</v>
      </c>
    </row>
    <row r="118" spans="1:14" ht="24.95" customHeight="1" x14ac:dyDescent="0.2">
      <c r="A118" s="140">
        <v>2</v>
      </c>
      <c r="B118" s="156" t="s">
        <v>114</v>
      </c>
      <c r="C118" s="22"/>
      <c r="D118" s="24">
        <v>1</v>
      </c>
      <c r="E118" s="24"/>
      <c r="F118" s="144">
        <v>12</v>
      </c>
      <c r="G118" s="118"/>
      <c r="H118" s="116">
        <v>0</v>
      </c>
      <c r="I118" s="119"/>
      <c r="J118" s="120">
        <v>0</v>
      </c>
      <c r="K118" s="118">
        <f>G118-C118</f>
        <v>0</v>
      </c>
      <c r="L118" s="116">
        <f>H118-D118</f>
        <v>-1</v>
      </c>
      <c r="M118" s="117">
        <f t="shared" si="21"/>
        <v>-12</v>
      </c>
    </row>
    <row r="119" spans="1:14" ht="24.95" customHeight="1" x14ac:dyDescent="0.2">
      <c r="A119" s="140">
        <v>3</v>
      </c>
      <c r="B119" s="198" t="s">
        <v>115</v>
      </c>
      <c r="C119" s="22"/>
      <c r="D119" s="24">
        <v>1</v>
      </c>
      <c r="E119" s="202"/>
      <c r="F119" s="144">
        <v>18</v>
      </c>
      <c r="G119" s="118"/>
      <c r="H119" s="116">
        <v>1</v>
      </c>
      <c r="I119" s="119"/>
      <c r="J119" s="175">
        <v>13.4</v>
      </c>
      <c r="K119" s="118">
        <f t="shared" ref="K119:L141" si="22">G119-C119</f>
        <v>0</v>
      </c>
      <c r="L119" s="116">
        <f t="shared" si="22"/>
        <v>0</v>
      </c>
      <c r="M119" s="117">
        <f t="shared" si="21"/>
        <v>-4.5999999999999996</v>
      </c>
    </row>
    <row r="120" spans="1:14" ht="24.95" customHeight="1" x14ac:dyDescent="0.2">
      <c r="A120" s="140">
        <v>4</v>
      </c>
      <c r="B120" s="198" t="s">
        <v>116</v>
      </c>
      <c r="C120" s="22"/>
      <c r="D120" s="24">
        <v>1</v>
      </c>
      <c r="E120" s="202"/>
      <c r="F120" s="144">
        <v>18</v>
      </c>
      <c r="G120" s="118"/>
      <c r="H120" s="116">
        <v>0</v>
      </c>
      <c r="I120" s="119"/>
      <c r="J120" s="175">
        <v>0</v>
      </c>
      <c r="K120" s="118">
        <f t="shared" si="22"/>
        <v>0</v>
      </c>
      <c r="L120" s="116">
        <f t="shared" si="22"/>
        <v>-1</v>
      </c>
      <c r="M120" s="117">
        <f t="shared" si="21"/>
        <v>-18</v>
      </c>
    </row>
    <row r="121" spans="1:14" ht="24.95" customHeight="1" x14ac:dyDescent="0.2">
      <c r="A121" s="140">
        <v>5</v>
      </c>
      <c r="B121" s="198" t="s">
        <v>182</v>
      </c>
      <c r="C121" s="22"/>
      <c r="D121" s="24">
        <v>5</v>
      </c>
      <c r="E121" s="202"/>
      <c r="F121" s="144">
        <f>5*12</f>
        <v>60</v>
      </c>
      <c r="G121" s="118"/>
      <c r="H121" s="116">
        <v>2</v>
      </c>
      <c r="I121" s="119"/>
      <c r="J121" s="175">
        <f>10.8+5</f>
        <v>15.8</v>
      </c>
      <c r="K121" s="118">
        <f t="shared" si="22"/>
        <v>0</v>
      </c>
      <c r="L121" s="116">
        <f t="shared" si="22"/>
        <v>-3</v>
      </c>
      <c r="M121" s="117">
        <f t="shared" si="21"/>
        <v>-44.2</v>
      </c>
    </row>
    <row r="122" spans="1:14" ht="24.95" customHeight="1" x14ac:dyDescent="0.2">
      <c r="A122" s="140">
        <v>6</v>
      </c>
      <c r="B122" s="198" t="s">
        <v>183</v>
      </c>
      <c r="C122" s="22"/>
      <c r="D122" s="24">
        <v>1</v>
      </c>
      <c r="E122" s="202"/>
      <c r="F122" s="144">
        <v>18</v>
      </c>
      <c r="G122" s="118"/>
      <c r="H122" s="116">
        <v>1</v>
      </c>
      <c r="I122" s="119"/>
      <c r="J122" s="175">
        <f>12.9+4.4</f>
        <v>17.3</v>
      </c>
      <c r="K122" s="118">
        <f t="shared" si="22"/>
        <v>0</v>
      </c>
      <c r="L122" s="116">
        <f t="shared" si="22"/>
        <v>0</v>
      </c>
      <c r="M122" s="117">
        <f t="shared" si="21"/>
        <v>-0.69999999999999929</v>
      </c>
    </row>
    <row r="123" spans="1:14" ht="24.95" customHeight="1" x14ac:dyDescent="0.2">
      <c r="A123" s="140">
        <v>7</v>
      </c>
      <c r="B123" s="198" t="s">
        <v>119</v>
      </c>
      <c r="C123" s="22"/>
      <c r="D123" s="24">
        <v>1</v>
      </c>
      <c r="E123" s="202"/>
      <c r="F123" s="144">
        <v>12</v>
      </c>
      <c r="G123" s="118"/>
      <c r="H123" s="116">
        <v>0</v>
      </c>
      <c r="I123" s="119"/>
      <c r="J123" s="175">
        <v>0</v>
      </c>
      <c r="K123" s="118">
        <f t="shared" si="22"/>
        <v>0</v>
      </c>
      <c r="L123" s="116">
        <f t="shared" si="22"/>
        <v>-1</v>
      </c>
      <c r="M123" s="117">
        <f t="shared" si="21"/>
        <v>-12</v>
      </c>
    </row>
    <row r="124" spans="1:14" ht="24.95" customHeight="1" x14ac:dyDescent="0.2">
      <c r="A124" s="140">
        <v>8</v>
      </c>
      <c r="B124" s="156" t="s">
        <v>120</v>
      </c>
      <c r="C124" s="22"/>
      <c r="D124" s="24">
        <v>1</v>
      </c>
      <c r="E124" s="24"/>
      <c r="F124" s="144">
        <v>18</v>
      </c>
      <c r="G124" s="118"/>
      <c r="H124" s="116">
        <v>1</v>
      </c>
      <c r="I124" s="119"/>
      <c r="J124" s="175">
        <f>3.7+14.5+3.5</f>
        <v>21.7</v>
      </c>
      <c r="K124" s="118">
        <f t="shared" si="22"/>
        <v>0</v>
      </c>
      <c r="L124" s="116">
        <f t="shared" si="22"/>
        <v>0</v>
      </c>
      <c r="M124" s="117">
        <f t="shared" si="21"/>
        <v>3.6999999999999993</v>
      </c>
    </row>
    <row r="125" spans="1:14" ht="24.95" customHeight="1" x14ac:dyDescent="0.2">
      <c r="A125" s="140">
        <v>9</v>
      </c>
      <c r="B125" s="156" t="s">
        <v>184</v>
      </c>
      <c r="C125" s="22"/>
      <c r="D125" s="24">
        <v>1</v>
      </c>
      <c r="E125" s="24"/>
      <c r="F125" s="144">
        <v>6</v>
      </c>
      <c r="G125" s="118"/>
      <c r="H125" s="116">
        <v>0</v>
      </c>
      <c r="I125" s="119"/>
      <c r="J125" s="175">
        <v>0</v>
      </c>
      <c r="K125" s="118">
        <f t="shared" si="22"/>
        <v>0</v>
      </c>
      <c r="L125" s="116">
        <f t="shared" si="22"/>
        <v>-1</v>
      </c>
      <c r="M125" s="117">
        <f t="shared" si="21"/>
        <v>-6</v>
      </c>
    </row>
    <row r="126" spans="1:14" ht="24.95" customHeight="1" x14ac:dyDescent="0.2">
      <c r="A126" s="140">
        <v>10</v>
      </c>
      <c r="B126" s="156" t="s">
        <v>122</v>
      </c>
      <c r="C126" s="22"/>
      <c r="D126" s="24">
        <v>1</v>
      </c>
      <c r="E126" s="24">
        <v>3</v>
      </c>
      <c r="F126" s="144">
        <v>3</v>
      </c>
      <c r="G126" s="118"/>
      <c r="H126" s="116">
        <v>1</v>
      </c>
      <c r="I126" s="119"/>
      <c r="J126" s="175">
        <v>2.2000000000000002</v>
      </c>
      <c r="K126" s="118">
        <f t="shared" si="22"/>
        <v>0</v>
      </c>
      <c r="L126" s="116">
        <f t="shared" si="22"/>
        <v>0</v>
      </c>
      <c r="M126" s="117">
        <f t="shared" si="21"/>
        <v>-0.79999999999999982</v>
      </c>
    </row>
    <row r="127" spans="1:14" ht="24.95" customHeight="1" x14ac:dyDescent="0.2">
      <c r="A127" s="140">
        <v>11</v>
      </c>
      <c r="B127" s="156" t="s">
        <v>185</v>
      </c>
      <c r="C127" s="22"/>
      <c r="D127" s="24">
        <v>1</v>
      </c>
      <c r="E127" s="24">
        <v>3</v>
      </c>
      <c r="F127" s="144">
        <f>D127*E127</f>
        <v>3</v>
      </c>
      <c r="G127" s="118"/>
      <c r="H127" s="116">
        <v>0</v>
      </c>
      <c r="I127" s="119"/>
      <c r="J127" s="175">
        <v>0</v>
      </c>
      <c r="K127" s="118">
        <f t="shared" si="22"/>
        <v>0</v>
      </c>
      <c r="L127" s="116">
        <f t="shared" si="22"/>
        <v>-1</v>
      </c>
      <c r="M127" s="117">
        <f t="shared" si="21"/>
        <v>-3</v>
      </c>
    </row>
    <row r="128" spans="1:14" ht="24.95" customHeight="1" x14ac:dyDescent="0.2">
      <c r="A128" s="140">
        <v>12</v>
      </c>
      <c r="B128" s="156" t="s">
        <v>124</v>
      </c>
      <c r="C128" s="22"/>
      <c r="D128" s="24">
        <v>1</v>
      </c>
      <c r="E128" s="24"/>
      <c r="F128" s="144">
        <v>12</v>
      </c>
      <c r="G128" s="118"/>
      <c r="H128" s="116">
        <v>1</v>
      </c>
      <c r="I128" s="119"/>
      <c r="J128" s="175">
        <f>7+2.8</f>
        <v>9.8000000000000007</v>
      </c>
      <c r="K128" s="118">
        <f t="shared" si="22"/>
        <v>0</v>
      </c>
      <c r="L128" s="116">
        <f t="shared" si="22"/>
        <v>0</v>
      </c>
      <c r="M128" s="117">
        <f t="shared" si="21"/>
        <v>-2.1999999999999993</v>
      </c>
    </row>
    <row r="129" spans="1:14" ht="24.95" customHeight="1" x14ac:dyDescent="0.2">
      <c r="A129" s="140">
        <v>13</v>
      </c>
      <c r="B129" s="156" t="s">
        <v>125</v>
      </c>
      <c r="C129" s="22"/>
      <c r="D129" s="24">
        <v>1</v>
      </c>
      <c r="E129" s="24"/>
      <c r="F129" s="144">
        <v>12</v>
      </c>
      <c r="G129" s="118"/>
      <c r="H129" s="116"/>
      <c r="I129" s="119"/>
      <c r="J129" s="175">
        <v>0</v>
      </c>
      <c r="K129" s="118">
        <f t="shared" si="22"/>
        <v>0</v>
      </c>
      <c r="L129" s="116">
        <f t="shared" si="22"/>
        <v>-1</v>
      </c>
      <c r="M129" s="117">
        <f t="shared" si="21"/>
        <v>-12</v>
      </c>
    </row>
    <row r="130" spans="1:14" ht="24.95" customHeight="1" x14ac:dyDescent="0.2">
      <c r="A130" s="140">
        <v>14</v>
      </c>
      <c r="B130" s="156" t="s">
        <v>126</v>
      </c>
      <c r="C130" s="22"/>
      <c r="D130" s="24">
        <v>1</v>
      </c>
      <c r="E130" s="24"/>
      <c r="F130" s="144">
        <v>18</v>
      </c>
      <c r="G130" s="118"/>
      <c r="H130" s="116">
        <v>0</v>
      </c>
      <c r="I130" s="119"/>
      <c r="J130" s="175">
        <v>0</v>
      </c>
      <c r="K130" s="118">
        <f t="shared" si="22"/>
        <v>0</v>
      </c>
      <c r="L130" s="116">
        <f t="shared" si="22"/>
        <v>-1</v>
      </c>
      <c r="M130" s="117">
        <f t="shared" si="21"/>
        <v>-18</v>
      </c>
    </row>
    <row r="131" spans="1:14" ht="24.95" customHeight="1" x14ac:dyDescent="0.2">
      <c r="A131" s="140">
        <v>15</v>
      </c>
      <c r="B131" s="156" t="s">
        <v>127</v>
      </c>
      <c r="C131" s="22"/>
      <c r="D131" s="24">
        <v>1</v>
      </c>
      <c r="E131" s="24"/>
      <c r="F131" s="144">
        <v>12</v>
      </c>
      <c r="G131" s="118"/>
      <c r="H131" s="116">
        <v>1</v>
      </c>
      <c r="I131" s="119"/>
      <c r="J131" s="175">
        <v>8.8000000000000007</v>
      </c>
      <c r="K131" s="118">
        <f t="shared" si="22"/>
        <v>0</v>
      </c>
      <c r="L131" s="116">
        <f t="shared" si="22"/>
        <v>0</v>
      </c>
      <c r="M131" s="117">
        <f t="shared" si="21"/>
        <v>-3.1999999999999993</v>
      </c>
    </row>
    <row r="132" spans="1:14" ht="24.95" customHeight="1" x14ac:dyDescent="0.2">
      <c r="A132" s="140">
        <v>16</v>
      </c>
      <c r="B132" s="156" t="s">
        <v>128</v>
      </c>
      <c r="C132" s="22"/>
      <c r="D132" s="24">
        <v>1</v>
      </c>
      <c r="E132" s="24"/>
      <c r="F132" s="144">
        <v>12</v>
      </c>
      <c r="G132" s="118"/>
      <c r="H132" s="116">
        <v>1</v>
      </c>
      <c r="I132" s="119"/>
      <c r="J132" s="175">
        <v>4.8</v>
      </c>
      <c r="K132" s="118">
        <f t="shared" si="22"/>
        <v>0</v>
      </c>
      <c r="L132" s="116">
        <f t="shared" si="22"/>
        <v>0</v>
      </c>
      <c r="M132" s="117">
        <f t="shared" si="21"/>
        <v>-7.2</v>
      </c>
    </row>
    <row r="133" spans="1:14" ht="24.95" customHeight="1" x14ac:dyDescent="0.2">
      <c r="A133" s="140">
        <v>17</v>
      </c>
      <c r="B133" s="156" t="s">
        <v>129</v>
      </c>
      <c r="C133" s="22"/>
      <c r="D133" s="24">
        <v>1</v>
      </c>
      <c r="E133" s="24"/>
      <c r="F133" s="144">
        <v>24</v>
      </c>
      <c r="G133" s="118"/>
      <c r="H133" s="116">
        <v>4</v>
      </c>
      <c r="I133" s="119"/>
      <c r="J133" s="175">
        <v>42.2</v>
      </c>
      <c r="K133" s="118">
        <f t="shared" si="22"/>
        <v>0</v>
      </c>
      <c r="L133" s="116">
        <f t="shared" si="22"/>
        <v>3</v>
      </c>
      <c r="M133" s="117">
        <f t="shared" si="21"/>
        <v>18.200000000000003</v>
      </c>
    </row>
    <row r="134" spans="1:14" ht="24.95" customHeight="1" x14ac:dyDescent="0.2">
      <c r="A134" s="140">
        <v>18</v>
      </c>
      <c r="B134" s="156" t="s">
        <v>130</v>
      </c>
      <c r="C134" s="22"/>
      <c r="D134" s="24">
        <v>1</v>
      </c>
      <c r="E134" s="24"/>
      <c r="F134" s="144">
        <v>12</v>
      </c>
      <c r="G134" s="118"/>
      <c r="H134" s="116">
        <v>1</v>
      </c>
      <c r="I134" s="119"/>
      <c r="J134" s="175">
        <v>7</v>
      </c>
      <c r="K134" s="118">
        <f t="shared" si="22"/>
        <v>0</v>
      </c>
      <c r="L134" s="116">
        <f t="shared" si="22"/>
        <v>0</v>
      </c>
      <c r="M134" s="117">
        <f t="shared" si="21"/>
        <v>-5</v>
      </c>
    </row>
    <row r="135" spans="1:14" ht="24.95" customHeight="1" x14ac:dyDescent="0.2">
      <c r="A135" s="140">
        <v>19</v>
      </c>
      <c r="B135" s="156" t="s">
        <v>131</v>
      </c>
      <c r="C135" s="22"/>
      <c r="D135" s="24">
        <v>1</v>
      </c>
      <c r="E135" s="24"/>
      <c r="F135" s="144">
        <v>12</v>
      </c>
      <c r="G135" s="118"/>
      <c r="H135" s="116"/>
      <c r="I135" s="119"/>
      <c r="J135" s="175">
        <v>0</v>
      </c>
      <c r="K135" s="118">
        <f t="shared" si="22"/>
        <v>0</v>
      </c>
      <c r="L135" s="116">
        <f t="shared" si="22"/>
        <v>-1</v>
      </c>
      <c r="M135" s="117">
        <f t="shared" si="21"/>
        <v>-12</v>
      </c>
    </row>
    <row r="136" spans="1:14" ht="24.95" customHeight="1" x14ac:dyDescent="0.2">
      <c r="A136" s="140">
        <v>20</v>
      </c>
      <c r="B136" s="156" t="s">
        <v>132</v>
      </c>
      <c r="C136" s="22"/>
      <c r="D136" s="24">
        <v>1</v>
      </c>
      <c r="E136" s="24"/>
      <c r="F136" s="144">
        <v>12</v>
      </c>
      <c r="G136" s="118"/>
      <c r="H136" s="116">
        <v>1</v>
      </c>
      <c r="I136" s="119"/>
      <c r="J136" s="175">
        <v>6.6</v>
      </c>
      <c r="K136" s="118">
        <f t="shared" si="22"/>
        <v>0</v>
      </c>
      <c r="L136" s="116">
        <f t="shared" si="22"/>
        <v>0</v>
      </c>
      <c r="M136" s="117">
        <f t="shared" si="21"/>
        <v>-5.4</v>
      </c>
    </row>
    <row r="137" spans="1:14" ht="24.95" customHeight="1" x14ac:dyDescent="0.2">
      <c r="A137" s="140">
        <v>21</v>
      </c>
      <c r="B137" s="156" t="s">
        <v>186</v>
      </c>
      <c r="C137" s="22"/>
      <c r="D137" s="24">
        <v>2</v>
      </c>
      <c r="E137" s="43"/>
      <c r="F137" s="144">
        <f>2*90</f>
        <v>180</v>
      </c>
      <c r="G137" s="118"/>
      <c r="H137" s="116">
        <v>1</v>
      </c>
      <c r="I137" s="119"/>
      <c r="J137" s="175">
        <f>13.3+51.8+27.5+18.1+13.2</f>
        <v>123.89999999999999</v>
      </c>
      <c r="K137" s="118">
        <f t="shared" si="22"/>
        <v>0</v>
      </c>
      <c r="L137" s="116">
        <f t="shared" si="22"/>
        <v>-1</v>
      </c>
      <c r="M137" s="117">
        <f t="shared" si="21"/>
        <v>-56.100000000000009</v>
      </c>
    </row>
    <row r="138" spans="1:14" ht="17.25" customHeight="1" x14ac:dyDescent="0.2">
      <c r="A138" s="140"/>
      <c r="B138" s="198"/>
      <c r="C138" s="22"/>
      <c r="D138" s="24"/>
      <c r="E138" s="24"/>
      <c r="F138" s="203"/>
      <c r="G138" s="204"/>
      <c r="H138" s="205"/>
      <c r="I138" s="119"/>
      <c r="J138" s="206"/>
      <c r="K138" s="118">
        <f t="shared" si="22"/>
        <v>0</v>
      </c>
      <c r="L138" s="116">
        <f t="shared" si="22"/>
        <v>0</v>
      </c>
      <c r="M138" s="117">
        <f t="shared" si="21"/>
        <v>0</v>
      </c>
    </row>
    <row r="139" spans="1:14" ht="16.5" customHeight="1" x14ac:dyDescent="0.2">
      <c r="A139" s="140"/>
      <c r="B139" s="156"/>
      <c r="C139" s="22"/>
      <c r="D139" s="24"/>
      <c r="E139" s="43"/>
      <c r="F139" s="144"/>
      <c r="G139" s="118"/>
      <c r="H139" s="116"/>
      <c r="I139" s="119"/>
      <c r="J139" s="175"/>
      <c r="K139" s="118">
        <f t="shared" si="22"/>
        <v>0</v>
      </c>
      <c r="L139" s="116">
        <f t="shared" si="22"/>
        <v>0</v>
      </c>
      <c r="M139" s="117">
        <f t="shared" si="21"/>
        <v>0</v>
      </c>
    </row>
    <row r="140" spans="1:14" ht="12.75" customHeight="1" x14ac:dyDescent="0.2">
      <c r="A140" s="140"/>
      <c r="B140" s="198"/>
      <c r="C140" s="22"/>
      <c r="D140" s="24"/>
      <c r="E140" s="24"/>
      <c r="F140" s="203"/>
      <c r="G140" s="204"/>
      <c r="H140" s="205"/>
      <c r="I140" s="119"/>
      <c r="J140" s="206"/>
      <c r="K140" s="118">
        <f t="shared" si="22"/>
        <v>0</v>
      </c>
      <c r="L140" s="116">
        <f t="shared" si="22"/>
        <v>0</v>
      </c>
      <c r="M140" s="117">
        <f t="shared" si="21"/>
        <v>0</v>
      </c>
    </row>
    <row r="141" spans="1:14" ht="11.25" customHeight="1" x14ac:dyDescent="0.2">
      <c r="A141" s="140"/>
      <c r="B141" s="198"/>
      <c r="C141" s="22"/>
      <c r="D141" s="24"/>
      <c r="E141" s="24"/>
      <c r="F141" s="144"/>
      <c r="G141" s="204"/>
      <c r="H141" s="205"/>
      <c r="I141" s="119"/>
      <c r="J141" s="206"/>
      <c r="K141" s="118">
        <f t="shared" si="22"/>
        <v>0</v>
      </c>
      <c r="L141" s="116">
        <f t="shared" si="22"/>
        <v>0</v>
      </c>
      <c r="M141" s="117">
        <f t="shared" si="21"/>
        <v>0</v>
      </c>
    </row>
    <row r="142" spans="1:14" s="201" customFormat="1" ht="39.75" customHeight="1" thickBot="1" x14ac:dyDescent="0.3">
      <c r="A142" s="207"/>
      <c r="B142" s="208" t="s">
        <v>187</v>
      </c>
      <c r="C142" s="168">
        <f>SUM(C117:C141)</f>
        <v>0</v>
      </c>
      <c r="D142" s="169">
        <f t="shared" ref="D142:M142" si="23">SUM(D117:D141)</f>
        <v>26</v>
      </c>
      <c r="E142" s="169">
        <f t="shared" si="23"/>
        <v>6</v>
      </c>
      <c r="F142" s="197">
        <f t="shared" si="23"/>
        <v>492</v>
      </c>
      <c r="G142" s="168">
        <f t="shared" si="23"/>
        <v>0</v>
      </c>
      <c r="H142" s="169">
        <f t="shared" si="23"/>
        <v>16</v>
      </c>
      <c r="I142" s="180">
        <f t="shared" si="23"/>
        <v>0</v>
      </c>
      <c r="J142" s="181">
        <f t="shared" si="23"/>
        <v>273.5</v>
      </c>
      <c r="K142" s="168">
        <f t="shared" si="23"/>
        <v>0</v>
      </c>
      <c r="L142" s="169">
        <f t="shared" si="23"/>
        <v>-10</v>
      </c>
      <c r="M142" s="197">
        <f t="shared" si="23"/>
        <v>-218.5</v>
      </c>
      <c r="N142" s="200"/>
    </row>
    <row r="143" spans="1:14" s="218" customFormat="1" ht="39.75" customHeight="1" thickBot="1" x14ac:dyDescent="0.3">
      <c r="A143" s="209"/>
      <c r="B143" s="210" t="s">
        <v>188</v>
      </c>
      <c r="C143" s="211">
        <f>SUM(C142,C115,C103,C94,C74,C49,C34,C13)</f>
        <v>95</v>
      </c>
      <c r="D143" s="212">
        <f>SUM(D142,D115,D103,D94,D74,D49,D34,D13)</f>
        <v>147</v>
      </c>
      <c r="E143" s="213"/>
      <c r="F143" s="214">
        <f>SUM(F142,F115,F103,F94,F74,F49,F34,F13)</f>
        <v>2857.6</v>
      </c>
      <c r="G143" s="215">
        <f>SUM(G142,G115,G103,G94,G74,G49,G34,G13)</f>
        <v>84</v>
      </c>
      <c r="H143" s="213">
        <f>SUM(H142,H115,H103,H94,H74,H49,H34,H13)</f>
        <v>86</v>
      </c>
      <c r="I143" s="213"/>
      <c r="J143" s="216">
        <f>SUM(J142,J115,J103,J94,J74,J49,J34,J13)</f>
        <v>1755.9999999999998</v>
      </c>
      <c r="K143" s="215">
        <f>SUM(K142,K115,K103,K94,K74,K49,K34,K13)</f>
        <v>-11</v>
      </c>
      <c r="L143" s="213">
        <f>SUM(L142,L115,L103,L94,L74,L49,L34,L13)</f>
        <v>-56</v>
      </c>
      <c r="M143" s="213">
        <f>SUM(M142,M115,M103,M94,M74,M49,M34,M13)</f>
        <v>-1089.6000000000001</v>
      </c>
      <c r="N143" s="217"/>
    </row>
    <row r="144" spans="1:14" s="218" customFormat="1" ht="21.75" customHeight="1" thickBot="1" x14ac:dyDescent="0.3">
      <c r="A144" s="306" t="s">
        <v>189</v>
      </c>
      <c r="B144" s="307"/>
      <c r="C144" s="307"/>
      <c r="D144" s="307"/>
      <c r="E144" s="307"/>
      <c r="F144" s="307"/>
      <c r="G144" s="307"/>
      <c r="H144" s="307"/>
      <c r="I144" s="307"/>
      <c r="J144" s="307"/>
      <c r="K144" s="307"/>
      <c r="L144" s="307"/>
      <c r="M144" s="308"/>
      <c r="N144" s="217"/>
    </row>
    <row r="145" spans="1:14" ht="35.25" customHeight="1" thickBot="1" x14ac:dyDescent="0.3">
      <c r="A145" s="219">
        <v>1</v>
      </c>
      <c r="B145" s="219" t="s">
        <v>190</v>
      </c>
      <c r="C145" s="220"/>
      <c r="D145" s="221"/>
      <c r="E145" s="222"/>
      <c r="F145" s="223">
        <f>F143*25%</f>
        <v>714.4</v>
      </c>
      <c r="G145" s="224"/>
      <c r="H145" s="225"/>
      <c r="I145" s="226"/>
      <c r="J145" s="227">
        <f>2.5+29.1+14.8+23.7+102.2+118+23.7+3.2+3.7+95.3+23.7+9.9+19.5+6.1+12+4.2+3.5+35.5+2+37.5+12+22.3+4</f>
        <v>608.39999999999986</v>
      </c>
      <c r="K145" s="228"/>
      <c r="L145" s="229"/>
      <c r="M145" s="227">
        <f>J145-F145</f>
        <v>-106.00000000000011</v>
      </c>
    </row>
    <row r="146" spans="1:14" ht="27.75" customHeight="1" thickBot="1" x14ac:dyDescent="0.3">
      <c r="A146" s="312" t="s">
        <v>19</v>
      </c>
      <c r="B146" s="313"/>
      <c r="C146" s="313"/>
      <c r="D146" s="313"/>
      <c r="E146" s="313"/>
      <c r="F146" s="313"/>
      <c r="G146" s="313"/>
      <c r="H146" s="313"/>
      <c r="I146" s="313"/>
      <c r="J146" s="313"/>
      <c r="K146" s="313"/>
      <c r="L146" s="313"/>
      <c r="M146" s="314"/>
    </row>
    <row r="147" spans="1:14" s="218" customFormat="1" ht="59.25" customHeight="1" thickBot="1" x14ac:dyDescent="0.3">
      <c r="A147" s="230"/>
      <c r="B147" s="231" t="s">
        <v>191</v>
      </c>
      <c r="C147" s="232"/>
      <c r="D147" s="233"/>
      <c r="E147" s="234"/>
      <c r="F147" s="235">
        <f>F145+F143</f>
        <v>3572</v>
      </c>
      <c r="G147" s="236"/>
      <c r="H147" s="237"/>
      <c r="I147" s="238"/>
      <c r="J147" s="239">
        <f>J145+J143</f>
        <v>2364.3999999999996</v>
      </c>
      <c r="K147" s="236"/>
      <c r="L147" s="237"/>
      <c r="M147" s="239">
        <f>J147-F147</f>
        <v>-1207.6000000000004</v>
      </c>
      <c r="N147" s="217"/>
    </row>
    <row r="148" spans="1:14" ht="32.25" customHeight="1" x14ac:dyDescent="0.25">
      <c r="A148" s="240"/>
      <c r="B148" s="240"/>
      <c r="C148" s="240"/>
      <c r="D148" s="240"/>
      <c r="E148" s="240"/>
      <c r="F148" s="240"/>
      <c r="G148" s="240"/>
      <c r="H148" s="240"/>
      <c r="I148" s="241"/>
      <c r="J148" s="240"/>
      <c r="K148" s="240"/>
      <c r="L148" s="240"/>
      <c r="M148" s="240"/>
    </row>
    <row r="149" spans="1:14" ht="32.25" customHeight="1" x14ac:dyDescent="0.2">
      <c r="A149" s="85" t="s">
        <v>138</v>
      </c>
      <c r="B149" s="86"/>
      <c r="C149" s="87"/>
    </row>
    <row r="150" spans="1:14" ht="32.25" customHeight="1" x14ac:dyDescent="0.2">
      <c r="A150" t="s">
        <v>234</v>
      </c>
      <c r="B150" s="88"/>
      <c r="C150" s="89"/>
    </row>
    <row r="151" spans="1:14" ht="19.5" customHeight="1" x14ac:dyDescent="0.2">
      <c r="B151" s="90"/>
    </row>
    <row r="152" spans="1:14" ht="17.25" customHeight="1" x14ac:dyDescent="0.2">
      <c r="B152" s="90"/>
      <c r="L152" s="242"/>
    </row>
    <row r="153" spans="1:14" ht="19.5" customHeight="1" x14ac:dyDescent="0.2">
      <c r="B153" s="90"/>
      <c r="L153" s="242"/>
    </row>
    <row r="154" spans="1:14" ht="32.25" customHeight="1" x14ac:dyDescent="0.2"/>
    <row r="155" spans="1:14" ht="32.25" customHeight="1" x14ac:dyDescent="0.2"/>
    <row r="156" spans="1:14" ht="32.25" customHeight="1" x14ac:dyDescent="0.2"/>
    <row r="157" spans="1:14" ht="32.25" customHeight="1" x14ac:dyDescent="0.2"/>
    <row r="158" spans="1:14" ht="32.25" customHeight="1" x14ac:dyDescent="0.2"/>
    <row r="159" spans="1:14" ht="32.25" customHeight="1" x14ac:dyDescent="0.2"/>
    <row r="160" spans="1:14" ht="32.25" customHeight="1" x14ac:dyDescent="0.2"/>
    <row r="161" ht="32.25" customHeight="1" x14ac:dyDescent="0.2"/>
    <row r="162" ht="32.25" customHeight="1" x14ac:dyDescent="0.2"/>
    <row r="163" ht="32.25" customHeight="1" x14ac:dyDescent="0.2"/>
    <row r="164" ht="32.25" customHeight="1" x14ac:dyDescent="0.2"/>
    <row r="165" ht="32.25" customHeight="1" x14ac:dyDescent="0.2"/>
    <row r="166" ht="32.25" customHeight="1" x14ac:dyDescent="0.2"/>
    <row r="167" ht="32.25" customHeight="1" x14ac:dyDescent="0.2"/>
    <row r="168" ht="32.25" customHeight="1" x14ac:dyDescent="0.2"/>
    <row r="169" ht="32.25" customHeight="1" x14ac:dyDescent="0.2"/>
    <row r="170" ht="32.25" customHeight="1" x14ac:dyDescent="0.2"/>
    <row r="171" ht="32.25" customHeight="1" x14ac:dyDescent="0.2"/>
    <row r="172" ht="32.25" customHeight="1" x14ac:dyDescent="0.2"/>
    <row r="173" ht="32.25" customHeight="1" x14ac:dyDescent="0.2"/>
    <row r="174" ht="32.25" customHeight="1" x14ac:dyDescent="0.2"/>
    <row r="175" ht="32.25" customHeight="1" x14ac:dyDescent="0.2"/>
  </sheetData>
  <mergeCells count="16">
    <mergeCell ref="A1:M2"/>
    <mergeCell ref="A4:A5"/>
    <mergeCell ref="B4:B5"/>
    <mergeCell ref="C4:F4"/>
    <mergeCell ref="G4:J4"/>
    <mergeCell ref="K4:M4"/>
    <mergeCell ref="A104:M104"/>
    <mergeCell ref="A116:M116"/>
    <mergeCell ref="A144:M144"/>
    <mergeCell ref="A146:M146"/>
    <mergeCell ref="A7:M7"/>
    <mergeCell ref="A14:M14"/>
    <mergeCell ref="A35:M35"/>
    <mergeCell ref="A50:M50"/>
    <mergeCell ref="A75:M75"/>
    <mergeCell ref="A95:M95"/>
  </mergeCells>
  <pageMargins left="0.25" right="0.25" top="0.24" bottom="0.23" header="0.16" footer="0.18"/>
  <pageSetup paperSize="8" fitToHeight="0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6"/>
  <sheetViews>
    <sheetView tabSelected="1" topLeftCell="A16" zoomScaleNormal="100" zoomScaleSheetLayoutView="75" workbookViewId="0">
      <selection activeCell="B25" sqref="B25"/>
    </sheetView>
  </sheetViews>
  <sheetFormatPr defaultRowHeight="12.75" x14ac:dyDescent="0.2"/>
  <cols>
    <col min="1" max="1" width="6.85546875" customWidth="1"/>
    <col min="2" max="2" width="50.28515625" customWidth="1"/>
    <col min="3" max="3" width="19" customWidth="1"/>
    <col min="4" max="4" width="15.42578125" customWidth="1"/>
    <col min="5" max="5" width="18.5703125" customWidth="1"/>
    <col min="6" max="6" width="18.28515625" customWidth="1"/>
    <col min="9" max="9" width="18.28515625" customWidth="1"/>
    <col min="10" max="10" width="10" customWidth="1"/>
  </cols>
  <sheetData>
    <row r="1" spans="1:10" ht="31.5" customHeight="1" x14ac:dyDescent="0.2">
      <c r="A1" s="201"/>
      <c r="B1" s="201"/>
      <c r="C1" s="201"/>
      <c r="D1" s="201"/>
      <c r="E1" s="201"/>
      <c r="F1" s="201"/>
      <c r="G1" s="201"/>
      <c r="H1" s="201"/>
      <c r="I1" s="201"/>
      <c r="J1" s="201"/>
    </row>
    <row r="2" spans="1:10" ht="18.75" x14ac:dyDescent="0.3">
      <c r="A2" s="201"/>
      <c r="B2" s="331" t="s">
        <v>192</v>
      </c>
      <c r="C2" s="331"/>
      <c r="D2" s="331"/>
      <c r="E2" s="331"/>
      <c r="F2" s="331"/>
      <c r="G2" s="331"/>
      <c r="H2" s="331"/>
      <c r="I2" s="331"/>
      <c r="J2" s="331"/>
    </row>
    <row r="3" spans="1:10" ht="15" thickBot="1" x14ac:dyDescent="0.25">
      <c r="A3" s="201"/>
      <c r="B3" s="201"/>
      <c r="C3" s="201"/>
      <c r="D3" s="201"/>
      <c r="E3" s="201"/>
      <c r="F3" s="201"/>
      <c r="G3" s="201"/>
      <c r="H3" s="201"/>
      <c r="I3" s="201"/>
      <c r="J3" s="201"/>
    </row>
    <row r="4" spans="1:10" ht="14.25" x14ac:dyDescent="0.2">
      <c r="A4" s="243" t="s">
        <v>140</v>
      </c>
      <c r="B4" s="243" t="s">
        <v>193</v>
      </c>
      <c r="C4" s="332" t="s">
        <v>194</v>
      </c>
      <c r="D4" s="333"/>
      <c r="E4" s="244" t="s">
        <v>195</v>
      </c>
      <c r="F4" s="245"/>
      <c r="G4" s="334" t="s">
        <v>196</v>
      </c>
      <c r="H4" s="334"/>
      <c r="I4" s="246"/>
      <c r="J4" s="201"/>
    </row>
    <row r="5" spans="1:10" ht="15" thickBot="1" x14ac:dyDescent="0.25">
      <c r="A5" s="247"/>
      <c r="B5" s="248"/>
      <c r="C5" s="249" t="s">
        <v>197</v>
      </c>
      <c r="D5" s="250" t="s">
        <v>198</v>
      </c>
      <c r="E5" s="249" t="s">
        <v>197</v>
      </c>
      <c r="F5" s="250" t="s">
        <v>198</v>
      </c>
      <c r="G5" s="251"/>
      <c r="H5" s="251"/>
      <c r="I5" s="252"/>
      <c r="J5" s="201"/>
    </row>
    <row r="6" spans="1:10" ht="15" thickBot="1" x14ac:dyDescent="0.25">
      <c r="A6" s="253">
        <v>1</v>
      </c>
      <c r="B6" s="253">
        <v>2</v>
      </c>
      <c r="C6" s="254">
        <v>3</v>
      </c>
      <c r="D6" s="255">
        <v>4</v>
      </c>
      <c r="E6" s="254">
        <v>5</v>
      </c>
      <c r="F6" s="255">
        <v>6</v>
      </c>
      <c r="G6" s="335">
        <v>7</v>
      </c>
      <c r="H6" s="335"/>
      <c r="I6" s="336"/>
      <c r="J6" s="201"/>
    </row>
    <row r="7" spans="1:10" ht="24.95" customHeight="1" x14ac:dyDescent="0.2">
      <c r="A7" s="256" t="s">
        <v>199</v>
      </c>
      <c r="B7" s="257" t="s">
        <v>200</v>
      </c>
      <c r="C7" s="258">
        <v>2</v>
      </c>
      <c r="D7" s="259">
        <v>2</v>
      </c>
      <c r="E7" s="258">
        <v>96</v>
      </c>
      <c r="F7" s="259">
        <v>82.5</v>
      </c>
      <c r="G7" s="337" t="s">
        <v>201</v>
      </c>
      <c r="H7" s="337"/>
      <c r="I7" s="338"/>
      <c r="J7" s="201"/>
    </row>
    <row r="8" spans="1:10" ht="24.95" customHeight="1" x14ac:dyDescent="0.2">
      <c r="A8" s="260" t="s">
        <v>202</v>
      </c>
      <c r="B8" s="261" t="s">
        <v>203</v>
      </c>
      <c r="C8" s="262"/>
      <c r="D8" s="263"/>
      <c r="E8" s="262">
        <v>312</v>
      </c>
      <c r="F8" s="263">
        <v>254.6</v>
      </c>
      <c r="G8" s="264"/>
      <c r="H8" s="264"/>
      <c r="I8" s="265"/>
      <c r="J8" s="201"/>
    </row>
    <row r="9" spans="1:10" ht="24.95" customHeight="1" x14ac:dyDescent="0.2">
      <c r="A9" s="260" t="s">
        <v>204</v>
      </c>
      <c r="B9" s="266" t="s">
        <v>205</v>
      </c>
      <c r="C9" s="262">
        <v>6</v>
      </c>
      <c r="D9" s="263">
        <v>6</v>
      </c>
      <c r="E9" s="262">
        <v>497</v>
      </c>
      <c r="F9" s="263">
        <v>250.6</v>
      </c>
      <c r="G9" s="264"/>
      <c r="H9" s="264"/>
      <c r="I9" s="265"/>
      <c r="J9" s="201"/>
    </row>
    <row r="10" spans="1:10" ht="24.95" customHeight="1" x14ac:dyDescent="0.2">
      <c r="A10" s="260" t="s">
        <v>206</v>
      </c>
      <c r="B10" s="266" t="s">
        <v>207</v>
      </c>
      <c r="C10" s="262">
        <v>4</v>
      </c>
      <c r="D10" s="263">
        <v>4</v>
      </c>
      <c r="E10" s="262">
        <v>592</v>
      </c>
      <c r="F10" s="263">
        <v>396.8</v>
      </c>
      <c r="G10" s="264"/>
      <c r="H10" s="264"/>
      <c r="I10" s="265"/>
      <c r="J10" s="201"/>
    </row>
    <row r="11" spans="1:10" ht="24.95" customHeight="1" x14ac:dyDescent="0.2">
      <c r="A11" s="260" t="s">
        <v>208</v>
      </c>
      <c r="B11" s="266" t="s">
        <v>209</v>
      </c>
      <c r="C11" s="262">
        <v>1</v>
      </c>
      <c r="D11" s="263">
        <v>1</v>
      </c>
      <c r="E11" s="262">
        <v>295</v>
      </c>
      <c r="F11" s="263">
        <v>151.6</v>
      </c>
      <c r="G11" s="264"/>
      <c r="H11" s="264"/>
      <c r="I11" s="265"/>
      <c r="J11" s="201"/>
    </row>
    <row r="12" spans="1:10" ht="24.95" customHeight="1" x14ac:dyDescent="0.2">
      <c r="A12" s="260" t="s">
        <v>210</v>
      </c>
      <c r="B12" s="266" t="s">
        <v>211</v>
      </c>
      <c r="C12" s="262">
        <v>1</v>
      </c>
      <c r="D12" s="263">
        <v>1</v>
      </c>
      <c r="E12" s="262">
        <v>139</v>
      </c>
      <c r="F12" s="263">
        <v>76.8</v>
      </c>
      <c r="G12" s="264"/>
      <c r="H12" s="264"/>
      <c r="I12" s="265"/>
      <c r="J12" s="201"/>
    </row>
    <row r="13" spans="1:10" ht="24.95" customHeight="1" x14ac:dyDescent="0.2">
      <c r="A13" s="260" t="s">
        <v>212</v>
      </c>
      <c r="B13" s="261" t="s">
        <v>213</v>
      </c>
      <c r="C13" s="262">
        <v>1</v>
      </c>
      <c r="D13" s="263">
        <v>1</v>
      </c>
      <c r="E13" s="262">
        <v>336</v>
      </c>
      <c r="F13" s="263">
        <v>269.39999999999998</v>
      </c>
      <c r="G13" s="264"/>
      <c r="H13" s="264"/>
      <c r="I13" s="265"/>
      <c r="J13" s="201"/>
    </row>
    <row r="14" spans="1:10" ht="24.95" customHeight="1" x14ac:dyDescent="0.2">
      <c r="A14" s="260" t="s">
        <v>214</v>
      </c>
      <c r="B14" s="261" t="s">
        <v>215</v>
      </c>
      <c r="C14" s="262"/>
      <c r="D14" s="263"/>
      <c r="E14" s="262">
        <v>516</v>
      </c>
      <c r="F14" s="263">
        <v>273.5</v>
      </c>
      <c r="G14" s="264"/>
      <c r="H14" s="264"/>
      <c r="I14" s="265"/>
      <c r="J14" s="201"/>
    </row>
    <row r="15" spans="1:10" ht="24.95" customHeight="1" x14ac:dyDescent="0.2">
      <c r="A15" s="260" t="s">
        <v>216</v>
      </c>
      <c r="B15" s="261" t="s">
        <v>217</v>
      </c>
      <c r="C15" s="262"/>
      <c r="D15" s="263"/>
      <c r="E15" s="262">
        <v>696</v>
      </c>
      <c r="F15" s="263">
        <v>608.4</v>
      </c>
      <c r="G15" s="339" t="s">
        <v>218</v>
      </c>
      <c r="H15" s="340"/>
      <c r="I15" s="341"/>
      <c r="J15" s="201"/>
    </row>
    <row r="16" spans="1:10" ht="18.95" customHeight="1" thickBot="1" x14ac:dyDescent="0.3">
      <c r="A16" s="267"/>
      <c r="B16" s="268" t="s">
        <v>219</v>
      </c>
      <c r="C16" s="269">
        <f>SUM(C7:C15)</f>
        <v>15</v>
      </c>
      <c r="D16" s="270">
        <f>SUM(D7:D15)</f>
        <v>15</v>
      </c>
      <c r="E16" s="271">
        <v>3572</v>
      </c>
      <c r="F16" s="272">
        <f>SUM(F7:F15)</f>
        <v>2364.1999999999998</v>
      </c>
      <c r="G16" s="273"/>
      <c r="H16" s="273"/>
      <c r="I16" s="274"/>
      <c r="J16" s="201"/>
    </row>
    <row r="17" spans="1:10" ht="10.5" customHeight="1" x14ac:dyDescent="0.2">
      <c r="A17" s="201"/>
      <c r="B17" s="201"/>
      <c r="C17" s="201"/>
      <c r="D17" s="201"/>
      <c r="E17" s="201"/>
      <c r="F17" s="201"/>
      <c r="G17" s="201"/>
      <c r="H17" s="201"/>
      <c r="I17" s="201"/>
      <c r="J17" s="201"/>
    </row>
    <row r="18" spans="1:10" ht="15" x14ac:dyDescent="0.25">
      <c r="A18" s="275" t="s">
        <v>220</v>
      </c>
      <c r="B18" s="276"/>
      <c r="C18" s="277"/>
      <c r="D18" s="277"/>
      <c r="E18" s="277"/>
      <c r="F18" s="277"/>
      <c r="G18" s="277"/>
      <c r="H18" s="277"/>
      <c r="I18" s="201"/>
      <c r="J18" s="201"/>
    </row>
    <row r="19" spans="1:10" ht="15" x14ac:dyDescent="0.25">
      <c r="A19" s="276" t="s">
        <v>221</v>
      </c>
      <c r="B19" s="276"/>
      <c r="C19" s="277"/>
      <c r="D19" s="278">
        <f>E16-F16</f>
        <v>1207.8000000000002</v>
      </c>
      <c r="E19" s="277" t="s">
        <v>222</v>
      </c>
      <c r="F19" s="277"/>
      <c r="G19" s="277"/>
      <c r="H19" s="277"/>
      <c r="I19" s="201"/>
      <c r="J19" s="201"/>
    </row>
    <row r="20" spans="1:10" ht="14.25" x14ac:dyDescent="0.2">
      <c r="A20" s="330" t="s">
        <v>223</v>
      </c>
      <c r="B20" s="330"/>
      <c r="C20" s="330"/>
      <c r="D20" s="330"/>
      <c r="E20" s="330"/>
      <c r="F20" s="330"/>
      <c r="G20" s="330"/>
      <c r="H20" s="330"/>
      <c r="I20" s="330"/>
      <c r="J20" s="201"/>
    </row>
    <row r="21" spans="1:10" ht="14.25" x14ac:dyDescent="0.2">
      <c r="A21" s="279" t="s">
        <v>224</v>
      </c>
      <c r="B21" s="279"/>
      <c r="C21" s="279"/>
      <c r="D21" s="279"/>
      <c r="E21" s="279"/>
      <c r="F21" s="279"/>
      <c r="G21" s="279"/>
      <c r="H21" s="279"/>
      <c r="I21" s="201"/>
      <c r="J21" s="201"/>
    </row>
    <row r="22" spans="1:10" ht="14.25" x14ac:dyDescent="0.2">
      <c r="A22" s="279" t="s">
        <v>225</v>
      </c>
      <c r="B22" s="279"/>
      <c r="C22" s="279"/>
      <c r="D22" s="279"/>
      <c r="E22" s="279"/>
      <c r="F22" s="279"/>
      <c r="G22" s="279"/>
      <c r="H22" s="279"/>
      <c r="I22" s="201"/>
      <c r="J22" s="201"/>
    </row>
    <row r="23" spans="1:10" ht="14.25" x14ac:dyDescent="0.2">
      <c r="A23" s="90"/>
      <c r="B23" s="90"/>
      <c r="C23" s="90"/>
      <c r="D23" s="280"/>
      <c r="E23" s="90"/>
      <c r="F23" s="90"/>
      <c r="G23" s="277"/>
      <c r="H23" s="277"/>
      <c r="I23" s="201"/>
      <c r="J23" s="201"/>
    </row>
    <row r="24" spans="1:10" ht="14.25" x14ac:dyDescent="0.2">
      <c r="A24" s="85" t="s">
        <v>138</v>
      </c>
      <c r="B24" s="86"/>
      <c r="C24" s="87"/>
      <c r="D24" s="90"/>
      <c r="E24" s="90"/>
      <c r="F24" s="90"/>
      <c r="G24" s="277"/>
      <c r="H24" s="277"/>
      <c r="I24" s="201"/>
      <c r="J24" s="201"/>
    </row>
    <row r="25" spans="1:10" x14ac:dyDescent="0.2">
      <c r="A25" t="s">
        <v>234</v>
      </c>
      <c r="B25" s="88"/>
      <c r="C25" s="89"/>
      <c r="D25" s="90"/>
      <c r="E25" s="90"/>
      <c r="F25" s="90"/>
    </row>
    <row r="26" spans="1:10" x14ac:dyDescent="0.2">
      <c r="B26" s="90"/>
    </row>
  </sheetData>
  <mergeCells count="7">
    <mergeCell ref="A20:I20"/>
    <mergeCell ref="B2:J2"/>
    <mergeCell ref="C4:D4"/>
    <mergeCell ref="G4:H4"/>
    <mergeCell ref="G6:I6"/>
    <mergeCell ref="G7:I7"/>
    <mergeCell ref="G15:I15"/>
  </mergeCells>
  <pageMargins left="0.51" right="0.37" top="0.3" bottom="0.42" header="0.18" footer="0.25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Program f-u</vt:lpstr>
      <vt:lpstr>Analiza potrzeb</vt:lpstr>
      <vt:lpstr>końc</vt:lpstr>
      <vt:lpstr>końc!Obszar_wydruku</vt:lpstr>
      <vt:lpstr>'Program f-u'!Obszar_wydruku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ZiarekMarta</dc:creator>
  <cp:lastModifiedBy>Agata</cp:lastModifiedBy>
  <cp:lastPrinted>2016-06-24T10:25:15Z</cp:lastPrinted>
  <dcterms:created xsi:type="dcterms:W3CDTF">2016-06-08T12:39:27Z</dcterms:created>
  <dcterms:modified xsi:type="dcterms:W3CDTF">2018-04-13T07:02:41Z</dcterms:modified>
</cp:coreProperties>
</file>